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3\unidades departamentais\QUALIDADE\COLABORADORES\Ticiana Oliveira Steinicke\HMUT  14_10_2019\ESTATÍSTICA_QUALIDADE\2024\03_MARÇO_2024\Site\2024\"/>
    </mc:Choice>
  </mc:AlternateContent>
  <xr:revisionPtr revIDLastSave="0" documentId="13_ncr:1_{66A48D12-E35D-4471-8FEA-033CA6F3E90F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Atividades e Resultados_2021" sheetId="2" r:id="rId1"/>
    <sheet name="Atividades e Resultados_2022" sheetId="3" r:id="rId2"/>
    <sheet name="Atividades e Resultados_2023" sheetId="6" r:id="rId3"/>
    <sheet name="Atividades e Resultados_2024" sheetId="5" r:id="rId4"/>
  </sheets>
  <definedNames>
    <definedName name="_xlnm.Print_Area" localSheetId="2">'Atividades e Resultados_2023'!$A$2:$R$58</definedName>
    <definedName name="_xlnm.Print_Area" localSheetId="3">'Atividades e Resultados_2024'!$A$1:$R$57</definedName>
    <definedName name="_xlnm.Print_Titles" localSheetId="0">'Atividades e Resultados_2021'!$1:$6</definedName>
    <definedName name="_xlnm.Print_Titles" localSheetId="1">'Atividades e Resultados_2022'!$1:$6</definedName>
    <definedName name="_xlnm.Print_Titles" localSheetId="2">'Atividades e Resultados_2023'!$1:$6</definedName>
    <definedName name="_xlnm.Print_Titles" localSheetId="3">'Atividades e Resultados_2024'!$1:$5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5" i="5" l="1"/>
  <c r="P54" i="5"/>
  <c r="P53" i="5"/>
  <c r="P52" i="5"/>
  <c r="P51" i="5"/>
  <c r="P50" i="5"/>
  <c r="P49" i="5"/>
  <c r="P56" i="5" s="1"/>
  <c r="P43" i="5"/>
  <c r="P42" i="5"/>
  <c r="P41" i="5"/>
  <c r="P40" i="5"/>
  <c r="P34" i="5"/>
  <c r="P33" i="5"/>
  <c r="P32" i="5"/>
  <c r="P25" i="5"/>
  <c r="P19" i="5"/>
  <c r="P13" i="5"/>
  <c r="P12" i="5"/>
  <c r="P14" i="5" s="1"/>
  <c r="P11" i="5"/>
  <c r="P10" i="5"/>
  <c r="P9" i="5"/>
  <c r="O57" i="6"/>
  <c r="N57" i="6"/>
  <c r="M57" i="6"/>
  <c r="L57" i="6"/>
  <c r="K57" i="6"/>
  <c r="J57" i="6"/>
  <c r="I57" i="6"/>
  <c r="H57" i="6"/>
  <c r="G57" i="6"/>
  <c r="F57" i="6"/>
  <c r="E57" i="6"/>
  <c r="D57" i="6"/>
  <c r="Q57" i="6" s="1"/>
  <c r="R57" i="6" s="1"/>
  <c r="B57" i="6"/>
  <c r="Q56" i="6"/>
  <c r="R56" i="6" s="1"/>
  <c r="P56" i="6"/>
  <c r="R55" i="6"/>
  <c r="Q55" i="6"/>
  <c r="P55" i="6"/>
  <c r="Q54" i="6"/>
  <c r="R54" i="6" s="1"/>
  <c r="P54" i="6"/>
  <c r="Q53" i="6"/>
  <c r="R53" i="6" s="1"/>
  <c r="P53" i="6"/>
  <c r="Q52" i="6"/>
  <c r="R52" i="6" s="1"/>
  <c r="P52" i="6"/>
  <c r="R51" i="6"/>
  <c r="Q51" i="6"/>
  <c r="P51" i="6"/>
  <c r="Q50" i="6"/>
  <c r="R50" i="6" s="1"/>
  <c r="P50" i="6"/>
  <c r="P57" i="6" s="1"/>
  <c r="O45" i="6"/>
  <c r="N45" i="6"/>
  <c r="M45" i="6"/>
  <c r="L45" i="6"/>
  <c r="K45" i="6"/>
  <c r="J45" i="6"/>
  <c r="I45" i="6"/>
  <c r="H45" i="6"/>
  <c r="G45" i="6"/>
  <c r="F45" i="6"/>
  <c r="E45" i="6"/>
  <c r="D45" i="6"/>
  <c r="B45" i="6"/>
  <c r="Q44" i="6"/>
  <c r="R44" i="6" s="1"/>
  <c r="P44" i="6"/>
  <c r="Q43" i="6"/>
  <c r="R43" i="6" s="1"/>
  <c r="P43" i="6"/>
  <c r="R42" i="6"/>
  <c r="Q42" i="6"/>
  <c r="P42" i="6"/>
  <c r="Q41" i="6"/>
  <c r="Q45" i="6" s="1"/>
  <c r="P41" i="6"/>
  <c r="P45" i="6" s="1"/>
  <c r="O36" i="6"/>
  <c r="N36" i="6"/>
  <c r="M36" i="6"/>
  <c r="L36" i="6"/>
  <c r="K36" i="6"/>
  <c r="J36" i="6"/>
  <c r="I36" i="6"/>
  <c r="H36" i="6"/>
  <c r="G36" i="6"/>
  <c r="F36" i="6"/>
  <c r="E36" i="6"/>
  <c r="D36" i="6"/>
  <c r="Q36" i="6" s="1"/>
  <c r="B36" i="6"/>
  <c r="Q35" i="6"/>
  <c r="R35" i="6" s="1"/>
  <c r="P35" i="6"/>
  <c r="P36" i="6" s="1"/>
  <c r="Q34" i="6"/>
  <c r="R34" i="6" s="1"/>
  <c r="P34" i="6"/>
  <c r="R33" i="6"/>
  <c r="Q33" i="6"/>
  <c r="P33" i="6"/>
  <c r="P28" i="6"/>
  <c r="O28" i="6"/>
  <c r="N28" i="6"/>
  <c r="M28" i="6"/>
  <c r="Q28" i="6" s="1"/>
  <c r="R28" i="6" s="1"/>
  <c r="L28" i="6"/>
  <c r="K28" i="6"/>
  <c r="J28" i="6"/>
  <c r="I28" i="6"/>
  <c r="H28" i="6"/>
  <c r="G28" i="6"/>
  <c r="F28" i="6"/>
  <c r="E28" i="6"/>
  <c r="D28" i="6"/>
  <c r="B28" i="6"/>
  <c r="Q26" i="6"/>
  <c r="R26" i="6" s="1"/>
  <c r="P26" i="6"/>
  <c r="O21" i="6"/>
  <c r="N21" i="6"/>
  <c r="M21" i="6"/>
  <c r="L21" i="6"/>
  <c r="K21" i="6"/>
  <c r="J21" i="6"/>
  <c r="I21" i="6"/>
  <c r="H21" i="6"/>
  <c r="G21" i="6"/>
  <c r="F21" i="6"/>
  <c r="E21" i="6"/>
  <c r="D21" i="6"/>
  <c r="B21" i="6"/>
  <c r="Q20" i="6"/>
  <c r="Q21" i="6" s="1"/>
  <c r="P20" i="6"/>
  <c r="P21" i="6" s="1"/>
  <c r="O15" i="6"/>
  <c r="N15" i="6"/>
  <c r="M15" i="6"/>
  <c r="L15" i="6"/>
  <c r="K15" i="6"/>
  <c r="J15" i="6"/>
  <c r="I15" i="6"/>
  <c r="H15" i="6"/>
  <c r="G15" i="6"/>
  <c r="F15" i="6"/>
  <c r="E15" i="6"/>
  <c r="D15" i="6"/>
  <c r="Q15" i="6" s="1"/>
  <c r="R15" i="6" s="1"/>
  <c r="B15" i="6"/>
  <c r="Q14" i="6"/>
  <c r="R14" i="6" s="1"/>
  <c r="P14" i="6"/>
  <c r="Q13" i="6"/>
  <c r="R13" i="6" s="1"/>
  <c r="P13" i="6"/>
  <c r="Q12" i="6"/>
  <c r="R12" i="6" s="1"/>
  <c r="P12" i="6"/>
  <c r="Q11" i="6"/>
  <c r="R11" i="6" s="1"/>
  <c r="P11" i="6"/>
  <c r="P15" i="6" s="1"/>
  <c r="Q10" i="6"/>
  <c r="R10" i="6" s="1"/>
  <c r="P10" i="6"/>
  <c r="P35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Q55" i="5"/>
  <c r="R55" i="5" s="1"/>
  <c r="Q54" i="5"/>
  <c r="R54" i="5" s="1"/>
  <c r="Q53" i="5"/>
  <c r="R53" i="5" s="1"/>
  <c r="Q52" i="5"/>
  <c r="Q51" i="5"/>
  <c r="Q50" i="5"/>
  <c r="R50" i="5" s="1"/>
  <c r="Q49" i="5"/>
  <c r="R49" i="5" s="1"/>
  <c r="O44" i="5"/>
  <c r="N44" i="5"/>
  <c r="M44" i="5"/>
  <c r="L44" i="5"/>
  <c r="K44" i="5"/>
  <c r="J44" i="5"/>
  <c r="I44" i="5"/>
  <c r="H44" i="5"/>
  <c r="G44" i="5"/>
  <c r="F44" i="5"/>
  <c r="E44" i="5"/>
  <c r="D44" i="5"/>
  <c r="B44" i="5"/>
  <c r="Q43" i="5"/>
  <c r="R43" i="5" s="1"/>
  <c r="Q42" i="5"/>
  <c r="R42" i="5" s="1"/>
  <c r="Q41" i="5"/>
  <c r="R41" i="5" s="1"/>
  <c r="Q40" i="5"/>
  <c r="P44" i="5"/>
  <c r="O35" i="5"/>
  <c r="N35" i="5"/>
  <c r="M35" i="5"/>
  <c r="L35" i="5"/>
  <c r="K35" i="5"/>
  <c r="J35" i="5"/>
  <c r="I35" i="5"/>
  <c r="H35" i="5"/>
  <c r="G35" i="5"/>
  <c r="F35" i="5"/>
  <c r="E35" i="5"/>
  <c r="D35" i="5"/>
  <c r="B35" i="5"/>
  <c r="Q34" i="5"/>
  <c r="Q33" i="5"/>
  <c r="R33" i="5" s="1"/>
  <c r="Q32" i="5"/>
  <c r="R32" i="5" s="1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B27" i="5"/>
  <c r="Q25" i="5"/>
  <c r="R25" i="5" s="1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B20" i="5"/>
  <c r="Q19" i="5"/>
  <c r="Q20" i="5" s="1"/>
  <c r="O14" i="5"/>
  <c r="N14" i="5"/>
  <c r="M14" i="5"/>
  <c r="L14" i="5"/>
  <c r="K14" i="5"/>
  <c r="J14" i="5"/>
  <c r="I14" i="5"/>
  <c r="H14" i="5"/>
  <c r="G14" i="5"/>
  <c r="F14" i="5"/>
  <c r="E14" i="5"/>
  <c r="D14" i="5"/>
  <c r="B14" i="5"/>
  <c r="Q13" i="5"/>
  <c r="R13" i="5" s="1"/>
  <c r="Q12" i="5"/>
  <c r="Q11" i="5"/>
  <c r="R11" i="5" s="1"/>
  <c r="Q10" i="5"/>
  <c r="R10" i="5" s="1"/>
  <c r="Q9" i="5"/>
  <c r="R51" i="5" l="1"/>
  <c r="R12" i="5"/>
  <c r="R21" i="6"/>
  <c r="R36" i="6"/>
  <c r="R45" i="6"/>
  <c r="R20" i="6"/>
  <c r="R41" i="6"/>
  <c r="Q27" i="5"/>
  <c r="R27" i="5" s="1"/>
  <c r="R9" i="5"/>
  <c r="R34" i="5"/>
  <c r="R52" i="5"/>
  <c r="Q56" i="5"/>
  <c r="R56" i="5" s="1"/>
  <c r="Q44" i="5"/>
  <c r="R44" i="5" s="1"/>
  <c r="Q35" i="5"/>
  <c r="R35" i="5" s="1"/>
  <c r="R20" i="5"/>
  <c r="Q14" i="5"/>
  <c r="R14" i="5" s="1"/>
  <c r="R19" i="5"/>
  <c r="R40" i="5"/>
  <c r="P57" i="3"/>
  <c r="P56" i="3"/>
  <c r="P55" i="3"/>
  <c r="P54" i="3"/>
  <c r="P53" i="3"/>
  <c r="P52" i="3"/>
  <c r="P51" i="3"/>
  <c r="P50" i="3"/>
  <c r="P45" i="3"/>
  <c r="P44" i="3"/>
  <c r="P43" i="3"/>
  <c r="P42" i="3"/>
  <c r="P41" i="3"/>
  <c r="P36" i="3"/>
  <c r="P35" i="3"/>
  <c r="P34" i="3"/>
  <c r="P33" i="3"/>
  <c r="P28" i="3"/>
  <c r="P26" i="3"/>
  <c r="P21" i="3"/>
  <c r="P20" i="3"/>
  <c r="P14" i="3"/>
  <c r="P13" i="3"/>
  <c r="P12" i="3"/>
  <c r="P11" i="3"/>
  <c r="P10" i="3"/>
  <c r="O57" i="3" l="1"/>
  <c r="N57" i="3"/>
  <c r="M57" i="3"/>
  <c r="L57" i="3"/>
  <c r="C57" i="3"/>
  <c r="B57" i="3"/>
  <c r="O45" i="3"/>
  <c r="N45" i="3"/>
  <c r="M45" i="3"/>
  <c r="L45" i="3"/>
  <c r="C45" i="3"/>
  <c r="B45" i="3"/>
  <c r="O36" i="3"/>
  <c r="N36" i="3"/>
  <c r="M36" i="3"/>
  <c r="L36" i="3"/>
  <c r="C36" i="3"/>
  <c r="B36" i="3"/>
  <c r="O21" i="3"/>
  <c r="N21" i="3"/>
  <c r="M21" i="3"/>
  <c r="L21" i="3"/>
  <c r="C15" i="3"/>
  <c r="E21" i="3" l="1"/>
  <c r="D21" i="3"/>
  <c r="K57" i="3"/>
  <c r="J57" i="3"/>
  <c r="I57" i="3"/>
  <c r="H57" i="3"/>
  <c r="G57" i="3"/>
  <c r="F57" i="3"/>
  <c r="E57" i="3"/>
  <c r="D57" i="3"/>
  <c r="Q56" i="3"/>
  <c r="Q55" i="3"/>
  <c r="R55" i="3" s="1"/>
  <c r="Q54" i="3"/>
  <c r="Q53" i="3"/>
  <c r="Q52" i="3"/>
  <c r="R52" i="3" s="1"/>
  <c r="Q51" i="3"/>
  <c r="Q50" i="3"/>
  <c r="R50" i="3" s="1"/>
  <c r="K45" i="3"/>
  <c r="J45" i="3"/>
  <c r="I45" i="3"/>
  <c r="H45" i="3"/>
  <c r="G45" i="3"/>
  <c r="F45" i="3"/>
  <c r="E45" i="3"/>
  <c r="D45" i="3"/>
  <c r="Q44" i="3"/>
  <c r="Q43" i="3"/>
  <c r="Q42" i="3"/>
  <c r="Q41" i="3"/>
  <c r="K36" i="3"/>
  <c r="J36" i="3"/>
  <c r="I36" i="3"/>
  <c r="H36" i="3"/>
  <c r="G36" i="3"/>
  <c r="F36" i="3"/>
  <c r="E36" i="3"/>
  <c r="D36" i="3"/>
  <c r="Q35" i="3"/>
  <c r="Q34" i="3"/>
  <c r="Q33" i="3"/>
  <c r="R33" i="3" s="1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Q26" i="3"/>
  <c r="K21" i="3"/>
  <c r="J21" i="3"/>
  <c r="I21" i="3"/>
  <c r="H21" i="3"/>
  <c r="G21" i="3"/>
  <c r="F21" i="3"/>
  <c r="Q20" i="3"/>
  <c r="Q21" i="3" s="1"/>
  <c r="O15" i="3"/>
  <c r="N15" i="3"/>
  <c r="M15" i="3"/>
  <c r="L15" i="3"/>
  <c r="K15" i="3"/>
  <c r="J15" i="3"/>
  <c r="I15" i="3"/>
  <c r="H15" i="3"/>
  <c r="G15" i="3"/>
  <c r="F15" i="3"/>
  <c r="E15" i="3"/>
  <c r="D15" i="3"/>
  <c r="B15" i="3"/>
  <c r="Q14" i="3"/>
  <c r="Q13" i="3"/>
  <c r="Q12" i="3"/>
  <c r="Q11" i="3"/>
  <c r="Q10" i="3"/>
  <c r="Q57" i="2"/>
  <c r="Q56" i="2"/>
  <c r="Q55" i="2"/>
  <c r="Q54" i="2"/>
  <c r="Q53" i="2"/>
  <c r="Q52" i="2"/>
  <c r="Q51" i="2"/>
  <c r="Q50" i="2"/>
  <c r="P57" i="2"/>
  <c r="Q45" i="2"/>
  <c r="Q44" i="2"/>
  <c r="Q43" i="2"/>
  <c r="Q42" i="2"/>
  <c r="Q41" i="2"/>
  <c r="P45" i="2"/>
  <c r="Q36" i="2"/>
  <c r="Q35" i="2"/>
  <c r="Q34" i="2"/>
  <c r="Q33" i="2"/>
  <c r="P36" i="2"/>
  <c r="Q28" i="2"/>
  <c r="Q26" i="2"/>
  <c r="P28" i="2"/>
  <c r="P21" i="2"/>
  <c r="Q21" i="2"/>
  <c r="Q20" i="2"/>
  <c r="Q14" i="2"/>
  <c r="Q13" i="2"/>
  <c r="Q12" i="2"/>
  <c r="Q11" i="2"/>
  <c r="Q10" i="2"/>
  <c r="R15" i="2"/>
  <c r="P15" i="2"/>
  <c r="O57" i="2"/>
  <c r="O45" i="2"/>
  <c r="O36" i="2"/>
  <c r="O28" i="2"/>
  <c r="O21" i="2"/>
  <c r="O15" i="2"/>
  <c r="N57" i="2"/>
  <c r="N45" i="2"/>
  <c r="N36" i="2"/>
  <c r="N28" i="2"/>
  <c r="N21" i="2"/>
  <c r="N15" i="2"/>
  <c r="D15" i="2"/>
  <c r="M57" i="2"/>
  <c r="M45" i="2"/>
  <c r="M36" i="2"/>
  <c r="M28" i="2"/>
  <c r="M21" i="2"/>
  <c r="M15" i="2"/>
  <c r="L57" i="2"/>
  <c r="R44" i="3" l="1"/>
  <c r="R42" i="3"/>
  <c r="R56" i="3"/>
  <c r="R21" i="3"/>
  <c r="R34" i="3"/>
  <c r="R51" i="3"/>
  <c r="R54" i="3"/>
  <c r="R41" i="3"/>
  <c r="R35" i="3"/>
  <c r="P15" i="3"/>
  <c r="R14" i="3"/>
  <c r="Q28" i="3"/>
  <c r="R28" i="3" s="1"/>
  <c r="Q57" i="3"/>
  <c r="R57" i="3" s="1"/>
  <c r="R12" i="3"/>
  <c r="Q36" i="3"/>
  <c r="R36" i="3" s="1"/>
  <c r="R43" i="3"/>
  <c r="R11" i="3"/>
  <c r="Q15" i="3"/>
  <c r="R10" i="3"/>
  <c r="R13" i="3"/>
  <c r="R26" i="3"/>
  <c r="R53" i="3"/>
  <c r="Q45" i="3"/>
  <c r="R45" i="3" s="1"/>
  <c r="R20" i="3"/>
  <c r="Q15" i="2"/>
  <c r="L45" i="2"/>
  <c r="L36" i="2"/>
  <c r="L28" i="2"/>
  <c r="L21" i="2"/>
  <c r="L15" i="2"/>
  <c r="R15" i="3" l="1"/>
  <c r="K57" i="2"/>
  <c r="K45" i="2" l="1"/>
  <c r="K36" i="2"/>
  <c r="C36" i="2"/>
  <c r="R26" i="2"/>
  <c r="K28" i="2"/>
  <c r="C28" i="2"/>
  <c r="K21" i="2"/>
  <c r="K15" i="2"/>
  <c r="C15" i="2"/>
  <c r="B15" i="2"/>
  <c r="J57" i="2"/>
  <c r="J45" i="2"/>
  <c r="J36" i="2"/>
  <c r="J28" i="2"/>
  <c r="J21" i="2"/>
  <c r="J15" i="2"/>
  <c r="I57" i="2"/>
  <c r="I45" i="2"/>
  <c r="I36" i="2"/>
  <c r="I28" i="2"/>
  <c r="I21" i="2"/>
  <c r="I15" i="2"/>
  <c r="H57" i="2"/>
  <c r="H45" i="2"/>
  <c r="H36" i="2"/>
  <c r="H28" i="2"/>
  <c r="H21" i="2"/>
  <c r="H15" i="2"/>
  <c r="G21" i="2"/>
  <c r="G57" i="2"/>
  <c r="G45" i="2"/>
  <c r="G36" i="2"/>
  <c r="G28" i="2"/>
  <c r="G15" i="2"/>
  <c r="F57" i="2"/>
  <c r="F45" i="2"/>
  <c r="F36" i="2"/>
  <c r="F28" i="2"/>
  <c r="F15" i="2"/>
  <c r="R51" i="2"/>
  <c r="R52" i="2"/>
  <c r="R53" i="2"/>
  <c r="R54" i="2"/>
  <c r="R55" i="2"/>
  <c r="R56" i="2"/>
  <c r="R50" i="2"/>
  <c r="E57" i="2"/>
  <c r="R42" i="2"/>
  <c r="R43" i="2"/>
  <c r="R44" i="2"/>
  <c r="R41" i="2"/>
  <c r="E45" i="2"/>
  <c r="R34" i="2"/>
  <c r="R35" i="2"/>
  <c r="R33" i="2"/>
  <c r="E36" i="2"/>
  <c r="E28" i="2"/>
  <c r="R20" i="2"/>
  <c r="R11" i="2"/>
  <c r="R12" i="2"/>
  <c r="R13" i="2"/>
  <c r="R14" i="2"/>
  <c r="R10" i="2"/>
  <c r="E15" i="2"/>
  <c r="R28" i="2" l="1"/>
  <c r="S28" i="2" s="1"/>
  <c r="S13" i="2"/>
  <c r="S11" i="2"/>
  <c r="S34" i="2"/>
  <c r="S15" i="2"/>
  <c r="R57" i="2"/>
  <c r="S57" i="2" s="1"/>
  <c r="R36" i="2"/>
  <c r="S36" i="2" s="1"/>
  <c r="S56" i="2"/>
  <c r="S55" i="2"/>
  <c r="S51" i="2"/>
  <c r="S44" i="2"/>
  <c r="S43" i="2"/>
  <c r="S42" i="2"/>
  <c r="S35" i="2"/>
  <c r="S33" i="2"/>
  <c r="S26" i="2"/>
  <c r="S20" i="2"/>
  <c r="S14" i="2"/>
  <c r="S54" i="2"/>
  <c r="S41" i="2"/>
  <c r="R45" i="2"/>
  <c r="S45" i="2" s="1"/>
  <c r="R21" i="2"/>
  <c r="S21" i="2" s="1"/>
  <c r="S12" i="2"/>
  <c r="S10" i="2"/>
  <c r="S53" i="2"/>
  <c r="S52" i="2"/>
  <c r="S50" i="2"/>
</calcChain>
</file>

<file path=xl/sharedStrings.xml><?xml version="1.0" encoding="utf-8"?>
<sst xmlns="http://schemas.openxmlformats.org/spreadsheetml/2006/main" count="852" uniqueCount="60">
  <si>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</si>
  <si>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</si>
  <si>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</si>
  <si>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</si>
  <si>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</si>
  <si>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</si>
  <si>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</si>
  <si>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</si>
  <si>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</si>
  <si>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</si>
  <si>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</si>
  <si>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</si>
  <si>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</si>
  <si>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</si>
  <si>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</si>
  <si>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</si>
  <si>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</si>
  <si>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</si>
  <si>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</si>
  <si>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</si>
  <si>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</si>
  <si>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</si>
  <si>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</si>
  <si>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</si>
  <si>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Métodos Diagnósticos em Especialidades</t>
  </si>
  <si>
    <t xml:space="preserve">Meta contratada mensal </t>
  </si>
  <si>
    <t>HOSPITAL MUNICIPAL UNIVERSITÁRIO DE TAUBATÉ</t>
  </si>
  <si>
    <t>1- Saídas Hospitalares</t>
  </si>
  <si>
    <t xml:space="preserve">Cirúrgico </t>
  </si>
  <si>
    <t>Obstétrico</t>
  </si>
  <si>
    <t>Clínico</t>
  </si>
  <si>
    <t>Pediátrico</t>
  </si>
  <si>
    <t>Psiquiátrico</t>
  </si>
  <si>
    <t xml:space="preserve">Cirurgias ambulatoriais </t>
  </si>
  <si>
    <t xml:space="preserve"> 2 - Cirurgia Ambulatorial </t>
  </si>
  <si>
    <t>3- Atendimento de Urgência</t>
  </si>
  <si>
    <t>Atendimento de Urgência / PSGO</t>
  </si>
  <si>
    <t>Atendimento de Urgência / PSI</t>
  </si>
  <si>
    <t>4- Atendimento Ambulatorial em Especialidades Médicas</t>
  </si>
  <si>
    <t>5- Atendimento Ambulatorial em Especialidades Não Médicas</t>
  </si>
  <si>
    <t>Procedimentos Terapêuticos</t>
  </si>
  <si>
    <t>Administração de Medicamentos</t>
  </si>
  <si>
    <t>6- Exames Complementares - SADT</t>
  </si>
  <si>
    <t>Diagnóstico exames Endoscópicos</t>
  </si>
  <si>
    <t>ATIVIDADES E RESULTADOS - 2021</t>
  </si>
  <si>
    <t>Observação: Informo que os valores dos Diagnóstico exames Endoscópicos e Métodos Diagnósticos em Especialidades estão com os valores incorretos, no mês de março de 2021.
Diagnóstico exames Endoscópicos: DE: 467 / PARA: 195
Métodos Diagnósticos em Especialidades: DE: 1198 / PARA: 1470</t>
  </si>
  <si>
    <t>Meta contratada mensal Jan. à Abr.</t>
  </si>
  <si>
    <t>Meta contratada mensal Mai. à Dez.</t>
  </si>
  <si>
    <t>Meta contratada mensal Mai. à Set.</t>
  </si>
  <si>
    <t>Meta contratada mensal Out. à Dez.</t>
  </si>
  <si>
    <t>ATIVIDADES E RESULTADOS - 2022</t>
  </si>
  <si>
    <t>Meta contratada mensal</t>
  </si>
  <si>
    <t>Meta contratada mensal Janeiro à Abril</t>
  </si>
  <si>
    <t>Meta contratada mensal Janeiro à Agosto</t>
  </si>
  <si>
    <t>Meta contratada mensal Maio à Dezeembro</t>
  </si>
  <si>
    <t>Meta contratada mensal Setembro à Dezembro</t>
  </si>
  <si>
    <t>ATIVIDADES E RESULTADOS - 2023</t>
  </si>
  <si>
    <t>ATIVIDADES E RESULTADOS - 2024</t>
  </si>
  <si>
    <r>
      <rPr>
        <b/>
        <sz val="11"/>
        <color theme="1"/>
        <rFont val="Calibri"/>
        <family val="2"/>
        <scheme val="minor"/>
      </rPr>
      <t xml:space="preserve">OBSERVAÇÃO: </t>
    </r>
    <r>
      <rPr>
        <sz val="11"/>
        <color theme="1"/>
        <rFont val="Calibri"/>
        <family val="2"/>
        <scheme val="minor"/>
      </rPr>
      <t xml:space="preserve">O Faturamento do mês de dezembro foi fechado dia 29/02/2024, devido ao atraso da Secretária Municipal de Saúde de Taubaté.
</t>
    </r>
    <r>
      <rPr>
        <b/>
        <sz val="11"/>
        <color theme="1"/>
        <rFont val="Calibri"/>
        <family val="2"/>
        <scheme val="minor"/>
      </rPr>
      <t xml:space="preserve">JANEIRO: </t>
    </r>
    <r>
      <rPr>
        <sz val="11"/>
        <color theme="1"/>
        <rFont val="Calibri"/>
        <family val="2"/>
        <scheme val="minor"/>
      </rPr>
      <t xml:space="preserve">O FATURAMENTO DE JANEIRO FOI FECHADO DIA 11/04/2023, A SEGUINTE INFORMAÇÃO SOFREU ALTERAÇÃO: CIRURGIA AMBULATORIAL - DE: 340, PARA: 343. </t>
    </r>
    <r>
      <rPr>
        <b/>
        <sz val="11"/>
        <color theme="1"/>
        <rFont val="Calibri"/>
        <family val="2"/>
        <scheme val="minor"/>
      </rPr>
      <t xml:space="preserve">
MARÇO: </t>
    </r>
    <r>
      <rPr>
        <sz val="11"/>
        <color theme="1"/>
        <rFont val="Calibri"/>
        <family val="2"/>
        <scheme val="minor"/>
      </rPr>
      <t xml:space="preserve">O FATURAMENTO DE MARÇO FOI FECHADO DIA 13/06/2023, AS SEGUINTES INFORMAÇÕES SOFRERAM ALTERAÇÕES: CIRURGIA AMBULATORIAL - DE: 430, PARA: 439 E ADMINISTRAÇÃO DE MEDICAMENTOS - DE: 1.785, PARA: 1.790. 
</t>
    </r>
    <r>
      <rPr>
        <b/>
        <sz val="11"/>
        <color theme="1"/>
        <rFont val="Calibri"/>
        <family val="2"/>
        <scheme val="minor"/>
      </rPr>
      <t>ABRIL</t>
    </r>
    <r>
      <rPr>
        <sz val="11"/>
        <color theme="1"/>
        <rFont val="Calibri"/>
        <family val="2"/>
        <scheme val="minor"/>
      </rPr>
      <t xml:space="preserve">: O FATURAMENTO DE ABRIL FOI FECHADO DIA 06/07/2023, AS SEGUINTES INFORMAÇÕES SOFRERAM ALTERAÇÕES: CIRURGIA AMBULATORIAL: DE: 359, PARA: 365, ADMINISTRAÇÃO DE MEDICAMENTOS - DE: 1.359, PARA: 1.681, MÉTODOS DIAGNÓSTICOS EM ESPECIALIDADES - DE: 1.280, PARA: 1.355, TOTAL DE SADT - DE: 28.713, PARA: 28.788.
</t>
    </r>
    <r>
      <rPr>
        <b/>
        <sz val="11"/>
        <color theme="1"/>
        <rFont val="Calibri"/>
        <family val="2"/>
        <scheme val="minor"/>
      </rPr>
      <t>MAIO:</t>
    </r>
    <r>
      <rPr>
        <sz val="11"/>
        <color theme="1"/>
        <rFont val="Calibri"/>
        <family val="2"/>
        <scheme val="minor"/>
      </rPr>
      <t xml:space="preserve"> O FATURAMENTO DE MAIO FOI FECHADO DIA 04/08/2023, AS SEGUINTES INFORMAÇÕES SOFRERAM ALTERAÇÕES: CIRURGIA AMBULATORIAL: DE: 517, PARA: 521, ADMINISTRAÇÃO DE MEDICAMENTOS - DE: 1.831, PARA: 1.920.
</t>
    </r>
    <r>
      <rPr>
        <b/>
        <sz val="11"/>
        <color theme="1"/>
        <rFont val="Calibri"/>
        <family val="2"/>
        <scheme val="minor"/>
      </rPr>
      <t>JUNHO:</t>
    </r>
    <r>
      <rPr>
        <sz val="11"/>
        <color theme="1"/>
        <rFont val="Calibri"/>
        <family val="2"/>
        <scheme val="minor"/>
      </rPr>
      <t xml:space="preserve"> O FATURAMENTO DE JUNHO FOI FECHADO DIA 31/08/2023, AS SEGUINTES INFORMAÇÕES SOFRERAM ALTERAÇÕES: 301100012 - ADMINISTRAÇÃO DE MEDICAMENTOS NA ATENÇÃO ESPECIALIZADA - DE: 1.842, PARA: 1.907.
</t>
    </r>
    <r>
      <rPr>
        <b/>
        <sz val="11"/>
        <color theme="1"/>
        <rFont val="Calibri"/>
        <family val="2"/>
        <scheme val="minor"/>
      </rPr>
      <t>JULHO:</t>
    </r>
    <r>
      <rPr>
        <sz val="11"/>
        <color theme="1"/>
        <rFont val="Calibri"/>
        <family val="2"/>
        <scheme val="minor"/>
      </rPr>
      <t xml:space="preserve"> O FATURAMENTO DE JULHO FOI FECHADO DIA 21/09/2023, AS SEGUINTES INFORMAÇÕES SOFRERAM ALTERAÇÕES: 301100012 - ADMINISTRAÇÃO DE MEDICAMENTOS NA ATENÇÃO ESPECIALIZADA - DE: 1.922, PARA: 1.925.
</t>
    </r>
    <r>
      <rPr>
        <b/>
        <sz val="11"/>
        <color theme="1"/>
        <rFont val="Calibri"/>
        <family val="2"/>
        <scheme val="minor"/>
      </rPr>
      <t>AGOSTO:</t>
    </r>
    <r>
      <rPr>
        <sz val="11"/>
        <color theme="1"/>
        <rFont val="Calibri"/>
        <family val="2"/>
        <scheme val="minor"/>
      </rPr>
      <t xml:space="preserve"> O FATURAMENTO DE AGOSTO FOI FECHADO DIA 25/10/2023, AS SEGUINTES INFORMAÇÕES SOFRERAM ALTERAÇÕES: 301100012 - ADMINISTRAÇÃO DE MEDICAMENTOS NA ATENÇÃO ESPECIALIZADA - DE: 1.998, PARA: 2.009, MÉTODOS DIAGNÓSTICOS EM ESPECIALIDADES - DE: 1.200, PARA: 1.201.
</t>
    </r>
    <r>
      <rPr>
        <b/>
        <sz val="11"/>
        <color theme="1"/>
        <rFont val="Calibri"/>
        <family val="2"/>
        <scheme val="minor"/>
      </rPr>
      <t xml:space="preserve">SETEMBRO: </t>
    </r>
    <r>
      <rPr>
        <sz val="11"/>
        <color theme="1"/>
        <rFont val="Calibri"/>
        <family val="2"/>
        <scheme val="minor"/>
      </rPr>
      <t xml:space="preserve">O FATURAMENTO DE SETEMBRO FOI FECHADO DIA 29/11/2023, AS INFORMAÇÕES NÃO SOFRERAM ALTERAÇÕES.
</t>
    </r>
    <r>
      <rPr>
        <b/>
        <sz val="11"/>
        <color theme="1"/>
        <rFont val="Calibri"/>
        <family val="2"/>
        <scheme val="minor"/>
      </rPr>
      <t>OUTUBRO:</t>
    </r>
    <r>
      <rPr>
        <sz val="11"/>
        <color theme="1"/>
        <rFont val="Calibri"/>
        <family val="2"/>
        <scheme val="minor"/>
      </rPr>
      <t xml:space="preserve"> O FATURAMENTO DE OUTUBRO FOI FECHADO DIA 02/01/2024, AS INFORMAÇÕES NÃO SOFRERAM ALTERAÇÕES.
</t>
    </r>
    <r>
      <rPr>
        <b/>
        <sz val="11"/>
        <color theme="1"/>
        <rFont val="Calibri"/>
        <family val="2"/>
        <scheme val="minor"/>
      </rPr>
      <t>NOVEMBRO</t>
    </r>
    <r>
      <rPr>
        <sz val="11"/>
        <color theme="1"/>
        <rFont val="Calibri"/>
        <family val="2"/>
        <scheme val="minor"/>
      </rPr>
      <t xml:space="preserve">: O FATURAMENTO DE NOVEMBRO FOI FECHADO DIA 02/02/2024, AS SEGUINTES INFORMAÇÕES SOFRERAM ALTERAÇÕES: MÉTODOS DIAGNÓSTICOS EM ESPECIALIDADES - DE: 714, PARA: 713, TOTAL DE SADT - DE: 15.368, PARA: 15.367.
</t>
    </r>
    <r>
      <rPr>
        <b/>
        <sz val="11"/>
        <color theme="1"/>
        <rFont val="Calibri"/>
        <family val="2"/>
        <scheme val="minor"/>
      </rPr>
      <t>DEZEMBRO</t>
    </r>
    <r>
      <rPr>
        <sz val="11"/>
        <color theme="1"/>
        <rFont val="Calibri"/>
        <family val="2"/>
        <scheme val="minor"/>
      </rPr>
      <t>: O FATURAMENTO DE DEZEMBRO FOI FECHADO DIA 29/02/2024, AS SEGUINTES INFORMAÇÕES SOFRERAM ALTERAÇÕES: CIRURGIA AMBULATORIAL - DE: 20, PARA: 21, ADMINISTRAÇÃO DE MEDICAMENTOS - DE: 1.929, PARA: 1.932, MÉTODOS DIAGNÓSTICOS EM ESPECIALIDADES - DE: 761, PARA: 762, TOTAL DE SADT - DE: 16.943, PARA: 16.944.</t>
    </r>
  </si>
  <si>
    <r>
      <rPr>
        <b/>
        <sz val="11"/>
        <color theme="1"/>
        <rFont val="Calibri"/>
        <family val="2"/>
        <scheme val="minor"/>
      </rPr>
      <t xml:space="preserve">OBSERVAÇÃO: </t>
    </r>
    <r>
      <rPr>
        <sz val="11"/>
        <color theme="1"/>
        <rFont val="Calibri"/>
        <family val="2"/>
        <scheme val="minor"/>
      </rPr>
      <t xml:space="preserve">O Faturamento dos meses de fevereiro e março não foram fechados, devido ao atraso da Secretária Municipal de Saúde de Taubaté, sendo assim algumas informações poderão sofrer alterações depois do fechamento.
</t>
    </r>
    <r>
      <rPr>
        <b/>
        <sz val="11"/>
        <color theme="1"/>
        <rFont val="Calibri"/>
        <family val="2"/>
        <scheme val="minor"/>
      </rPr>
      <t>JANEIRO</t>
    </r>
    <r>
      <rPr>
        <sz val="11"/>
        <color theme="1"/>
        <rFont val="Calibri"/>
        <family val="2"/>
        <scheme val="minor"/>
      </rPr>
      <t>: O FATURAMENTO DE JANEIRO FOI FECHADO DIA 08/04/2024, AS INFORMAÇÕES NÃO SOFRERAM ALTERAÇÕES.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</si>
</sst>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9" fontId="16" fillId="0" borderId="0" xfId="42" applyFont="1" applyBorder="1" applyAlignment="1">
      <alignment horizontal="center" wrapText="1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16" fillId="0" borderId="17" xfId="0" applyNumberFormat="1" applyFont="1" applyBorder="1" applyAlignment="1">
      <alignment horizontal="center" wrapText="1"/>
    </xf>
    <xf numFmtId="9" fontId="16" fillId="0" borderId="17" xfId="42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9" fontId="16" fillId="33" borderId="11" xfId="42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9" fontId="16" fillId="33" borderId="11" xfId="42" applyFon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16" fillId="0" borderId="14" xfId="0" applyNumberFormat="1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8" fillId="0" borderId="17" xfId="0" applyFont="1" applyBorder="1" applyAlignment="1">
      <alignment wrapText="1"/>
    </xf>
    <xf numFmtId="3" fontId="16" fillId="0" borderId="16" xfId="0" applyNumberFormat="1" applyFont="1" applyBorder="1" applyAlignment="1">
      <alignment horizont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3" fontId="16" fillId="0" borderId="12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9" fontId="16" fillId="33" borderId="12" xfId="42" applyFont="1" applyFill="1" applyBorder="1" applyAlignment="1">
      <alignment horizontal="center" vertical="center" wrapText="1"/>
    </xf>
    <xf numFmtId="9" fontId="16" fillId="33" borderId="13" xfId="42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95250</xdr:colOff>
      <xdr:row>1</xdr:row>
      <xdr:rowOff>38100</xdr:rowOff>
    </xdr:from>
    <xdr:to>
      <xdr:col>18</xdr:col>
      <xdr:colOff>298847</xdr:colOff>
      <xdr:row>4</xdr:row>
      <xdr:rowOff>133350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00" y="228600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28575</xdr:colOff>
      <xdr:row>4</xdr:row>
      <xdr:rowOff>171450</xdr:rowOff>
    </xdr:to>
    <xdr:pic>
      <xdr:nvPicPr>
        <xdr:cNvPr id="4" name="Imagem 3" descr="Prefeitura de Taubaté">
          <a:extLst>
            <a:ext uri="{FF2B5EF4-FFF2-40B4-BE49-F238E27FC236}">
              <a16:creationId xmlns:a16="http://schemas.microsoft.com/office/drawing/2014/main" id="{435051B6-362A-49E0-9953-8DC3E8E5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3336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592667</xdr:colOff>
      <xdr:row>1</xdr:row>
      <xdr:rowOff>6350</xdr:rowOff>
    </xdr:from>
    <xdr:to>
      <xdr:col>17</xdr:col>
      <xdr:colOff>584597</xdr:colOff>
      <xdr:row>4</xdr:row>
      <xdr:rowOff>27517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835E54D-FCBC-495A-B666-6691EAE91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2750" y="196850"/>
          <a:ext cx="711597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28575</xdr:colOff>
      <xdr:row>4</xdr:row>
      <xdr:rowOff>97367</xdr:rowOff>
    </xdr:to>
    <xdr:pic>
      <xdr:nvPicPr>
        <xdr:cNvPr id="3" name="Imagem 2" descr="Prefeitura de Taubaté">
          <a:extLst>
            <a:ext uri="{FF2B5EF4-FFF2-40B4-BE49-F238E27FC236}">
              <a16:creationId xmlns:a16="http://schemas.microsoft.com/office/drawing/2014/main" id="{1738BB07-6DF3-4586-AAA8-32F84F03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3336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592667</xdr:colOff>
      <xdr:row>1</xdr:row>
      <xdr:rowOff>6350</xdr:rowOff>
    </xdr:from>
    <xdr:to>
      <xdr:col>17</xdr:col>
      <xdr:colOff>584597</xdr:colOff>
      <xdr:row>4</xdr:row>
      <xdr:rowOff>27517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379321-624F-4BF5-AB07-EE215AEB4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3842" y="196850"/>
          <a:ext cx="706305" cy="66886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28575</xdr:colOff>
      <xdr:row>4</xdr:row>
      <xdr:rowOff>97367</xdr:rowOff>
    </xdr:to>
    <xdr:pic>
      <xdr:nvPicPr>
        <xdr:cNvPr id="3" name="Imagem 2" descr="Prefeitura de Taubaté">
          <a:extLst>
            <a:ext uri="{FF2B5EF4-FFF2-40B4-BE49-F238E27FC236}">
              <a16:creationId xmlns:a16="http://schemas.microsoft.com/office/drawing/2014/main" id="{BA537C83-129E-4249-9D50-93B1266E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333625" cy="859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592667</xdr:colOff>
      <xdr:row>0</xdr:row>
      <xdr:rowOff>82550</xdr:rowOff>
    </xdr:from>
    <xdr:to>
      <xdr:col>17</xdr:col>
      <xdr:colOff>584597</xdr:colOff>
      <xdr:row>3</xdr:row>
      <xdr:rowOff>103717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01C46F4-0AC7-434C-B7CD-445D89F60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3842" y="273050"/>
          <a:ext cx="706305" cy="66886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28575</xdr:colOff>
      <xdr:row>4</xdr:row>
      <xdr:rowOff>116417</xdr:rowOff>
    </xdr:to>
    <xdr:pic>
      <xdr:nvPicPr>
        <xdr:cNvPr id="3" name="Imagem 2" descr="Prefeitura de Taubaté">
          <a:extLst>
            <a:ext uri="{FF2B5EF4-FFF2-40B4-BE49-F238E27FC236}">
              <a16:creationId xmlns:a16="http://schemas.microsoft.com/office/drawing/2014/main" id="{4FD4E3A6-4187-433B-BCD6-52958C79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7650"/>
          <a:ext cx="2333625" cy="859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S58"/>
  <sheetViews>
    <sheetView showGridLines="0" view="pageBreakPreview" zoomScaleNormal="100" zoomScaleSheetLayoutView="100" workbookViewId="0">
      <selection activeCell="M10" sqref="M10"/>
    </sheetView>
  </sheetViews>
  <sheetFormatPr defaultRowHeight="15" x14ac:dyDescent="0.25"/>
  <cols>
    <col min="1" max="1" width="35.7109375" customWidth="1"/>
    <col min="2" max="4" width="11.140625" style="8" customWidth="1"/>
    <col min="5" max="16" width="10.7109375" style="8" customWidth="1"/>
    <col min="17" max="17" width="9.140625" style="8" bestFit="1" customWidth="1"/>
    <col min="18" max="18" width="7.5703125" style="8" customWidth="1"/>
    <col min="19" max="19" width="6.7109375" style="8" bestFit="1" customWidth="1"/>
  </cols>
  <sheetData>
    <row r="4" spans="1:19" ht="15" customHeight="1" x14ac:dyDescent="0.35">
      <c r="A4" s="63" t="s">
        <v>26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x14ac:dyDescent="0.25">
      <c r="E5"/>
    </row>
    <row r="6" spans="1:19" ht="19.5" customHeight="1" thickBot="1" x14ac:dyDescent="0.4">
      <c r="A6" s="63" t="s">
        <v>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20.100000000000001" customHeight="1" thickBot="1" x14ac:dyDescent="0.3">
      <c r="A7" s="1" t="s">
        <v>27</v>
      </c>
    </row>
    <row r="8" spans="1:19" ht="20.100000000000001" customHeight="1" thickBot="1" x14ac:dyDescent="0.3">
      <c r="A8" s="56"/>
      <c r="B8" s="50" t="s">
        <v>46</v>
      </c>
      <c r="C8" s="50" t="s">
        <v>48</v>
      </c>
      <c r="D8" s="50" t="s">
        <v>49</v>
      </c>
      <c r="E8" s="9" t="s">
        <v>0</v>
      </c>
      <c r="F8" s="9" t="s">
        <v>1</v>
      </c>
      <c r="G8" s="9" t="s">
        <v>2</v>
      </c>
      <c r="H8" s="9" t="s">
        <v>3</v>
      </c>
      <c r="I8" s="9" t="s">
        <v>4</v>
      </c>
      <c r="J8" s="9" t="s">
        <v>5</v>
      </c>
      <c r="K8" s="9" t="s">
        <v>6</v>
      </c>
      <c r="L8" s="9" t="s">
        <v>7</v>
      </c>
      <c r="M8" s="9" t="s">
        <v>8</v>
      </c>
      <c r="N8" s="9" t="s">
        <v>9</v>
      </c>
      <c r="O8" s="9" t="s">
        <v>10</v>
      </c>
      <c r="P8" s="9" t="s">
        <v>11</v>
      </c>
      <c r="Q8" s="53" t="s">
        <v>12</v>
      </c>
      <c r="R8" s="54"/>
      <c r="S8" s="55"/>
    </row>
    <row r="9" spans="1:19" ht="39.950000000000003" customHeight="1" thickBot="1" x14ac:dyDescent="0.3">
      <c r="A9" s="57"/>
      <c r="B9" s="51"/>
      <c r="C9" s="51"/>
      <c r="D9" s="51"/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14</v>
      </c>
      <c r="P9" s="10" t="s">
        <v>14</v>
      </c>
      <c r="Q9" s="10" t="s">
        <v>13</v>
      </c>
      <c r="R9" s="10" t="s">
        <v>14</v>
      </c>
      <c r="S9" s="20" t="s">
        <v>15</v>
      </c>
    </row>
    <row r="10" spans="1:19" ht="20.100000000000001" customHeight="1" thickBot="1" x14ac:dyDescent="0.3">
      <c r="A10" s="3" t="s">
        <v>28</v>
      </c>
      <c r="B10" s="5">
        <v>320</v>
      </c>
      <c r="C10" s="5">
        <v>147</v>
      </c>
      <c r="D10" s="5">
        <v>200</v>
      </c>
      <c r="E10" s="4">
        <v>120</v>
      </c>
      <c r="F10" s="4">
        <v>100</v>
      </c>
      <c r="G10" s="4">
        <v>83</v>
      </c>
      <c r="H10" s="4">
        <v>65</v>
      </c>
      <c r="I10" s="4">
        <v>78</v>
      </c>
      <c r="J10" s="4">
        <v>99</v>
      </c>
      <c r="K10" s="4">
        <v>118</v>
      </c>
      <c r="L10" s="4">
        <v>214</v>
      </c>
      <c r="M10" s="4">
        <v>216</v>
      </c>
      <c r="N10" s="4">
        <v>174</v>
      </c>
      <c r="O10" s="4">
        <v>167</v>
      </c>
      <c r="P10" s="4">
        <v>193</v>
      </c>
      <c r="Q10" s="6">
        <f>(4*B10)+(C10*5)+(D10*3)</f>
        <v>2615</v>
      </c>
      <c r="R10" s="6">
        <f>SUM(E10:P10)</f>
        <v>1627</v>
      </c>
      <c r="S10" s="21">
        <f>R10/Q10</f>
        <v>0.62217973231357548</v>
      </c>
    </row>
    <row r="11" spans="1:19" ht="20.100000000000001" customHeight="1" thickBot="1" x14ac:dyDescent="0.3">
      <c r="A11" s="3" t="s">
        <v>29</v>
      </c>
      <c r="B11" s="4">
        <v>280</v>
      </c>
      <c r="C11" s="4">
        <v>320</v>
      </c>
      <c r="D11" s="4">
        <v>320</v>
      </c>
      <c r="E11" s="4">
        <v>282</v>
      </c>
      <c r="F11" s="4">
        <v>290</v>
      </c>
      <c r="G11" s="4">
        <v>313</v>
      </c>
      <c r="H11" s="4">
        <v>304</v>
      </c>
      <c r="I11" s="4">
        <v>313</v>
      </c>
      <c r="J11" s="4">
        <v>300</v>
      </c>
      <c r="K11" s="4">
        <v>311</v>
      </c>
      <c r="L11" s="4">
        <v>314</v>
      </c>
      <c r="M11" s="4">
        <v>263</v>
      </c>
      <c r="N11" s="4">
        <v>290</v>
      </c>
      <c r="O11" s="4">
        <v>265</v>
      </c>
      <c r="P11" s="4">
        <v>286</v>
      </c>
      <c r="Q11" s="6">
        <f>(4*B11)+(C11*5)+(D11*3)</f>
        <v>3680</v>
      </c>
      <c r="R11" s="6">
        <f t="shared" ref="R11:R14" si="0">SUM(E11:P11)</f>
        <v>3531</v>
      </c>
      <c r="S11" s="21">
        <f t="shared" ref="S11:S15" si="1">R11/Q11</f>
        <v>0.95951086956521736</v>
      </c>
    </row>
    <row r="12" spans="1:19" ht="20.100000000000001" customHeight="1" thickBot="1" x14ac:dyDescent="0.3">
      <c r="A12" s="3" t="s">
        <v>30</v>
      </c>
      <c r="B12" s="5">
        <v>340</v>
      </c>
      <c r="C12" s="5">
        <v>191</v>
      </c>
      <c r="D12" s="5">
        <v>196</v>
      </c>
      <c r="E12" s="5">
        <v>192</v>
      </c>
      <c r="F12" s="5">
        <v>180</v>
      </c>
      <c r="G12" s="5">
        <v>232</v>
      </c>
      <c r="H12" s="4">
        <v>297</v>
      </c>
      <c r="I12" s="4">
        <v>308</v>
      </c>
      <c r="J12" s="5">
        <v>315</v>
      </c>
      <c r="K12" s="5">
        <v>253</v>
      </c>
      <c r="L12" s="5">
        <v>194</v>
      </c>
      <c r="M12" s="5">
        <v>150</v>
      </c>
      <c r="N12" s="5">
        <v>164</v>
      </c>
      <c r="O12" s="5">
        <v>186</v>
      </c>
      <c r="P12" s="4">
        <v>242</v>
      </c>
      <c r="Q12" s="6">
        <f>(4*B12)+(C12*5)+(D12*3)</f>
        <v>2903</v>
      </c>
      <c r="R12" s="6">
        <f t="shared" si="0"/>
        <v>2713</v>
      </c>
      <c r="S12" s="21">
        <f t="shared" si="1"/>
        <v>0.93455046503616945</v>
      </c>
    </row>
    <row r="13" spans="1:19" ht="20.100000000000001" customHeight="1" thickBot="1" x14ac:dyDescent="0.3">
      <c r="A13" s="3" t="s">
        <v>31</v>
      </c>
      <c r="B13" s="5">
        <v>100</v>
      </c>
      <c r="C13" s="5">
        <v>66</v>
      </c>
      <c r="D13" s="5">
        <v>60</v>
      </c>
      <c r="E13" s="5">
        <v>67</v>
      </c>
      <c r="F13" s="5">
        <v>63</v>
      </c>
      <c r="G13" s="5">
        <v>96</v>
      </c>
      <c r="H13" s="4">
        <v>79</v>
      </c>
      <c r="I13" s="4">
        <v>97</v>
      </c>
      <c r="J13" s="5">
        <v>89</v>
      </c>
      <c r="K13" s="5">
        <v>88</v>
      </c>
      <c r="L13" s="5">
        <v>101</v>
      </c>
      <c r="M13" s="5">
        <v>110</v>
      </c>
      <c r="N13" s="5">
        <v>102</v>
      </c>
      <c r="O13" s="5">
        <v>117</v>
      </c>
      <c r="P13" s="4">
        <v>124</v>
      </c>
      <c r="Q13" s="6">
        <f>(4*B13)+(C13*5)+(D13*3)</f>
        <v>910</v>
      </c>
      <c r="R13" s="6">
        <f t="shared" si="0"/>
        <v>1133</v>
      </c>
      <c r="S13" s="21">
        <f t="shared" si="1"/>
        <v>1.2450549450549451</v>
      </c>
    </row>
    <row r="14" spans="1:19" ht="20.100000000000001" customHeight="1" thickBot="1" x14ac:dyDescent="0.3">
      <c r="A14" s="3" t="s">
        <v>32</v>
      </c>
      <c r="B14" s="5">
        <v>28</v>
      </c>
      <c r="C14" s="5">
        <v>23</v>
      </c>
      <c r="D14" s="5">
        <v>23</v>
      </c>
      <c r="E14" s="5">
        <v>0</v>
      </c>
      <c r="F14" s="5">
        <v>0</v>
      </c>
      <c r="G14" s="5">
        <v>0</v>
      </c>
      <c r="H14" s="4">
        <v>0</v>
      </c>
      <c r="I14" s="4">
        <v>0</v>
      </c>
      <c r="J14" s="5">
        <v>0</v>
      </c>
      <c r="K14" s="5">
        <v>7</v>
      </c>
      <c r="L14" s="5">
        <v>13</v>
      </c>
      <c r="M14" s="5">
        <v>12</v>
      </c>
      <c r="N14" s="5">
        <v>12</v>
      </c>
      <c r="O14" s="5">
        <v>10</v>
      </c>
      <c r="P14" s="4">
        <v>10</v>
      </c>
      <c r="Q14" s="6">
        <f>(4*B14)+(C14*5)+(D14*3)</f>
        <v>296</v>
      </c>
      <c r="R14" s="6">
        <f t="shared" si="0"/>
        <v>64</v>
      </c>
      <c r="S14" s="21">
        <f t="shared" si="1"/>
        <v>0.21621621621621623</v>
      </c>
    </row>
    <row r="15" spans="1:19" ht="20.100000000000001" customHeight="1" thickBot="1" x14ac:dyDescent="0.3">
      <c r="A15" s="3" t="s">
        <v>12</v>
      </c>
      <c r="B15" s="6">
        <f>SUM(B10:B14)</f>
        <v>1068</v>
      </c>
      <c r="C15" s="6">
        <f>SUM(C10:C14)</f>
        <v>747</v>
      </c>
      <c r="D15" s="6">
        <f>SUM(D10:D14)</f>
        <v>799</v>
      </c>
      <c r="E15" s="6">
        <f t="shared" ref="E15:P15" si="2">SUM(E10:E14)</f>
        <v>661</v>
      </c>
      <c r="F15" s="6">
        <f t="shared" si="2"/>
        <v>633</v>
      </c>
      <c r="G15" s="6">
        <f t="shared" si="2"/>
        <v>724</v>
      </c>
      <c r="H15" s="6">
        <f t="shared" si="2"/>
        <v>745</v>
      </c>
      <c r="I15" s="6">
        <f t="shared" si="2"/>
        <v>796</v>
      </c>
      <c r="J15" s="6">
        <f t="shared" si="2"/>
        <v>803</v>
      </c>
      <c r="K15" s="6">
        <f t="shared" si="2"/>
        <v>777</v>
      </c>
      <c r="L15" s="6">
        <f t="shared" si="2"/>
        <v>836</v>
      </c>
      <c r="M15" s="6">
        <f t="shared" si="2"/>
        <v>751</v>
      </c>
      <c r="N15" s="6">
        <f t="shared" si="2"/>
        <v>742</v>
      </c>
      <c r="O15" s="6">
        <f t="shared" si="2"/>
        <v>745</v>
      </c>
      <c r="P15" s="6">
        <f t="shared" si="2"/>
        <v>855</v>
      </c>
      <c r="Q15" s="6">
        <f t="shared" ref="Q15" si="3">SUM(Q10:Q14)</f>
        <v>10404</v>
      </c>
      <c r="R15" s="6">
        <f>SUM(E15:P15)</f>
        <v>9068</v>
      </c>
      <c r="S15" s="21">
        <f t="shared" si="1"/>
        <v>0.87158785082660517</v>
      </c>
    </row>
    <row r="16" spans="1:19" ht="23.25" customHeight="1" thickBot="1" x14ac:dyDescent="0.3">
      <c r="A16" s="15"/>
      <c r="B16" s="16"/>
      <c r="C16" s="16"/>
      <c r="D16" s="16"/>
      <c r="E16" s="16"/>
      <c r="F16" s="16"/>
      <c r="G16" s="16"/>
      <c r="H16" s="17"/>
      <c r="I16" s="17"/>
      <c r="J16" s="16"/>
      <c r="K16" s="16"/>
      <c r="L16" s="16"/>
      <c r="M16" s="16"/>
      <c r="N16" s="16"/>
      <c r="O16" s="16"/>
      <c r="P16" s="17"/>
      <c r="Q16" s="18"/>
      <c r="R16" s="16"/>
      <c r="S16" s="19"/>
    </row>
    <row r="17" spans="1:19" ht="20.100000000000001" customHeight="1" thickBot="1" x14ac:dyDescent="0.3">
      <c r="A17" s="58" t="s">
        <v>34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20.100000000000001" customHeight="1" thickBot="1" x14ac:dyDescent="0.3">
      <c r="A18" s="56"/>
      <c r="B18" s="43" t="s">
        <v>25</v>
      </c>
      <c r="C18" s="44"/>
      <c r="D18" s="45"/>
      <c r="E18" s="9" t="s">
        <v>0</v>
      </c>
      <c r="F18" s="9" t="s">
        <v>1</v>
      </c>
      <c r="G18" s="9" t="s">
        <v>2</v>
      </c>
      <c r="H18" s="9" t="s">
        <v>3</v>
      </c>
      <c r="I18" s="9" t="s">
        <v>4</v>
      </c>
      <c r="J18" s="9" t="s">
        <v>5</v>
      </c>
      <c r="K18" s="9" t="s">
        <v>6</v>
      </c>
      <c r="L18" s="9" t="s">
        <v>7</v>
      </c>
      <c r="M18" s="9" t="s">
        <v>8</v>
      </c>
      <c r="N18" s="9" t="s">
        <v>9</v>
      </c>
      <c r="O18" s="9" t="s">
        <v>10</v>
      </c>
      <c r="P18" s="9" t="s">
        <v>11</v>
      </c>
      <c r="Q18" s="53" t="s">
        <v>12</v>
      </c>
      <c r="R18" s="54"/>
      <c r="S18" s="55"/>
    </row>
    <row r="19" spans="1:19" ht="25.5" customHeight="1" thickBot="1" x14ac:dyDescent="0.3">
      <c r="A19" s="57"/>
      <c r="B19" s="46"/>
      <c r="C19" s="47"/>
      <c r="D19" s="48"/>
      <c r="E19" s="7" t="s">
        <v>14</v>
      </c>
      <c r="F19" s="7" t="s">
        <v>14</v>
      </c>
      <c r="G19" s="7" t="s">
        <v>14</v>
      </c>
      <c r="H19" s="7" t="s">
        <v>14</v>
      </c>
      <c r="I19" s="7" t="s">
        <v>14</v>
      </c>
      <c r="J19" s="7" t="s">
        <v>14</v>
      </c>
      <c r="K19" s="7" t="s">
        <v>14</v>
      </c>
      <c r="L19" s="7" t="s">
        <v>14</v>
      </c>
      <c r="M19" s="7" t="s">
        <v>14</v>
      </c>
      <c r="N19" s="7" t="s">
        <v>14</v>
      </c>
      <c r="O19" s="7" t="s">
        <v>14</v>
      </c>
      <c r="P19" s="7" t="s">
        <v>14</v>
      </c>
      <c r="Q19" s="7" t="s">
        <v>13</v>
      </c>
      <c r="R19" s="7" t="s">
        <v>14</v>
      </c>
      <c r="S19" s="22" t="s">
        <v>15</v>
      </c>
    </row>
    <row r="20" spans="1:19" ht="20.100000000000001" customHeight="1" thickBot="1" x14ac:dyDescent="0.3">
      <c r="A20" s="3" t="s">
        <v>33</v>
      </c>
      <c r="B20" s="38">
        <v>400</v>
      </c>
      <c r="C20" s="49"/>
      <c r="D20" s="39"/>
      <c r="E20" s="4">
        <v>246</v>
      </c>
      <c r="F20" s="4">
        <v>374</v>
      </c>
      <c r="G20" s="4">
        <v>385</v>
      </c>
      <c r="H20" s="23">
        <v>359</v>
      </c>
      <c r="I20" s="4">
        <v>378</v>
      </c>
      <c r="J20" s="4">
        <v>411</v>
      </c>
      <c r="K20" s="4">
        <v>392</v>
      </c>
      <c r="L20" s="4">
        <v>485</v>
      </c>
      <c r="M20" s="4">
        <v>358</v>
      </c>
      <c r="N20" s="4">
        <v>321</v>
      </c>
      <c r="O20" s="4">
        <v>440</v>
      </c>
      <c r="P20" s="4">
        <v>335</v>
      </c>
      <c r="Q20" s="6">
        <f>12*B20</f>
        <v>4800</v>
      </c>
      <c r="R20" s="6">
        <f>SUM(E20:P20)</f>
        <v>4484</v>
      </c>
      <c r="S20" s="21">
        <f>R20/Q20</f>
        <v>0.9341666666666667</v>
      </c>
    </row>
    <row r="21" spans="1:19" ht="20.100000000000001" customHeight="1" thickBot="1" x14ac:dyDescent="0.3">
      <c r="A21" s="3" t="s">
        <v>12</v>
      </c>
      <c r="B21" s="74">
        <v>400</v>
      </c>
      <c r="C21" s="75"/>
      <c r="D21" s="76"/>
      <c r="E21" s="7">
        <v>246</v>
      </c>
      <c r="F21" s="7">
        <v>374</v>
      </c>
      <c r="G21" s="7">
        <f t="shared" ref="G21:P21" si="4">G20</f>
        <v>385</v>
      </c>
      <c r="H21" s="7">
        <f t="shared" si="4"/>
        <v>359</v>
      </c>
      <c r="I21" s="7">
        <f t="shared" si="4"/>
        <v>378</v>
      </c>
      <c r="J21" s="7">
        <f t="shared" si="4"/>
        <v>411</v>
      </c>
      <c r="K21" s="7">
        <f t="shared" si="4"/>
        <v>392</v>
      </c>
      <c r="L21" s="7">
        <f t="shared" si="4"/>
        <v>485</v>
      </c>
      <c r="M21" s="7">
        <f t="shared" si="4"/>
        <v>358</v>
      </c>
      <c r="N21" s="7">
        <f t="shared" si="4"/>
        <v>321</v>
      </c>
      <c r="O21" s="7">
        <f t="shared" si="4"/>
        <v>440</v>
      </c>
      <c r="P21" s="7">
        <f t="shared" si="4"/>
        <v>335</v>
      </c>
      <c r="Q21" s="6">
        <f>12*B21</f>
        <v>4800</v>
      </c>
      <c r="R21" s="6">
        <f>R20</f>
        <v>4484</v>
      </c>
      <c r="S21" s="21">
        <f>R21/Q21</f>
        <v>0.9341666666666667</v>
      </c>
    </row>
    <row r="22" spans="1:19" ht="23.25" customHeight="1" thickBot="1" x14ac:dyDescent="0.3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4"/>
    </row>
    <row r="23" spans="1:19" ht="20.100000000000001" customHeight="1" thickBot="1" x14ac:dyDescent="0.3">
      <c r="A23" s="1" t="s">
        <v>35</v>
      </c>
    </row>
    <row r="24" spans="1:19" ht="20.100000000000001" customHeight="1" thickBot="1" x14ac:dyDescent="0.3">
      <c r="A24" s="56"/>
      <c r="B24" s="50" t="s">
        <v>46</v>
      </c>
      <c r="C24" s="43" t="s">
        <v>47</v>
      </c>
      <c r="D24" s="45"/>
      <c r="E24" s="9" t="s">
        <v>0</v>
      </c>
      <c r="F24" s="9" t="s">
        <v>1</v>
      </c>
      <c r="G24" s="9" t="s">
        <v>2</v>
      </c>
      <c r="H24" s="9" t="s">
        <v>3</v>
      </c>
      <c r="I24" s="9" t="s">
        <v>4</v>
      </c>
      <c r="J24" s="9" t="s">
        <v>5</v>
      </c>
      <c r="K24" s="9" t="s">
        <v>6</v>
      </c>
      <c r="L24" s="9" t="s">
        <v>7</v>
      </c>
      <c r="M24" s="9" t="s">
        <v>8</v>
      </c>
      <c r="N24" s="9" t="s">
        <v>9</v>
      </c>
      <c r="O24" s="9" t="s">
        <v>10</v>
      </c>
      <c r="P24" s="9" t="s">
        <v>11</v>
      </c>
      <c r="Q24" s="53" t="s">
        <v>12</v>
      </c>
      <c r="R24" s="54"/>
      <c r="S24" s="55"/>
    </row>
    <row r="25" spans="1:19" ht="39.950000000000003" customHeight="1" thickBot="1" x14ac:dyDescent="0.3">
      <c r="A25" s="57"/>
      <c r="B25" s="51"/>
      <c r="C25" s="46"/>
      <c r="D25" s="48"/>
      <c r="E25" s="10" t="s">
        <v>14</v>
      </c>
      <c r="F25" s="10" t="s">
        <v>14</v>
      </c>
      <c r="G25" s="10" t="s">
        <v>14</v>
      </c>
      <c r="H25" s="10" t="s">
        <v>14</v>
      </c>
      <c r="I25" s="10" t="s">
        <v>14</v>
      </c>
      <c r="J25" s="10" t="s">
        <v>14</v>
      </c>
      <c r="K25" s="10" t="s">
        <v>14</v>
      </c>
      <c r="L25" s="10" t="s">
        <v>14</v>
      </c>
      <c r="M25" s="10" t="s">
        <v>14</v>
      </c>
      <c r="N25" s="10" t="s">
        <v>14</v>
      </c>
      <c r="O25" s="10" t="s">
        <v>14</v>
      </c>
      <c r="P25" s="10" t="s">
        <v>14</v>
      </c>
      <c r="Q25" s="10" t="s">
        <v>13</v>
      </c>
      <c r="R25" s="10" t="s">
        <v>14</v>
      </c>
      <c r="S25" s="20" t="s">
        <v>15</v>
      </c>
    </row>
    <row r="26" spans="1:19" ht="20.100000000000001" customHeight="1" thickBot="1" x14ac:dyDescent="0.3">
      <c r="A26" s="3" t="s">
        <v>36</v>
      </c>
      <c r="B26" s="72">
        <v>6500</v>
      </c>
      <c r="C26" s="68">
        <v>4000</v>
      </c>
      <c r="D26" s="69"/>
      <c r="E26" s="5">
        <v>2153</v>
      </c>
      <c r="F26" s="5">
        <v>1910</v>
      </c>
      <c r="G26" s="5">
        <v>2101</v>
      </c>
      <c r="H26" s="5">
        <v>1945</v>
      </c>
      <c r="I26" s="5">
        <v>1838</v>
      </c>
      <c r="J26" s="5">
        <v>1825</v>
      </c>
      <c r="K26" s="5">
        <v>1834</v>
      </c>
      <c r="L26" s="5">
        <v>1881</v>
      </c>
      <c r="M26" s="5">
        <v>1991</v>
      </c>
      <c r="N26" s="5">
        <v>2011</v>
      </c>
      <c r="O26" s="5">
        <v>1913</v>
      </c>
      <c r="P26" s="5">
        <v>2174</v>
      </c>
      <c r="Q26" s="64">
        <f>(4*B26)+(C26*8)</f>
        <v>58000</v>
      </c>
      <c r="R26" s="64">
        <f>SUM(E26:P27)</f>
        <v>49158</v>
      </c>
      <c r="S26" s="66">
        <f>R26/Q26</f>
        <v>0.84755172413793101</v>
      </c>
    </row>
    <row r="27" spans="1:19" ht="20.100000000000001" customHeight="1" thickBot="1" x14ac:dyDescent="0.3">
      <c r="A27" s="3" t="s">
        <v>37</v>
      </c>
      <c r="B27" s="73"/>
      <c r="C27" s="70"/>
      <c r="D27" s="71"/>
      <c r="E27" s="5">
        <v>1426</v>
      </c>
      <c r="F27" s="5">
        <v>1198</v>
      </c>
      <c r="G27" s="5">
        <v>1595</v>
      </c>
      <c r="H27" s="5">
        <v>1604</v>
      </c>
      <c r="I27" s="5">
        <v>1832</v>
      </c>
      <c r="J27" s="5">
        <v>1621</v>
      </c>
      <c r="K27" s="5">
        <v>1631</v>
      </c>
      <c r="L27" s="5">
        <v>1867</v>
      </c>
      <c r="M27" s="5">
        <v>2251</v>
      </c>
      <c r="N27" s="5">
        <v>3270</v>
      </c>
      <c r="O27" s="5">
        <v>3472</v>
      </c>
      <c r="P27" s="5">
        <v>3815</v>
      </c>
      <c r="Q27" s="65"/>
      <c r="R27" s="65"/>
      <c r="S27" s="67"/>
    </row>
    <row r="28" spans="1:19" ht="20.100000000000001" customHeight="1" thickBot="1" x14ac:dyDescent="0.3">
      <c r="A28" s="3" t="s">
        <v>12</v>
      </c>
      <c r="B28" s="6">
        <v>6500</v>
      </c>
      <c r="C28" s="36">
        <f>C26</f>
        <v>4000</v>
      </c>
      <c r="D28" s="37"/>
      <c r="E28" s="6">
        <f t="shared" ref="E28:P28" si="5">SUM(E26:E27)</f>
        <v>3579</v>
      </c>
      <c r="F28" s="6">
        <f t="shared" si="5"/>
        <v>3108</v>
      </c>
      <c r="G28" s="6">
        <f t="shared" si="5"/>
        <v>3696</v>
      </c>
      <c r="H28" s="6">
        <f t="shared" si="5"/>
        <v>3549</v>
      </c>
      <c r="I28" s="6">
        <f t="shared" si="5"/>
        <v>3670</v>
      </c>
      <c r="J28" s="6">
        <f t="shared" si="5"/>
        <v>3446</v>
      </c>
      <c r="K28" s="6">
        <f t="shared" si="5"/>
        <v>3465</v>
      </c>
      <c r="L28" s="6">
        <f t="shared" si="5"/>
        <v>3748</v>
      </c>
      <c r="M28" s="6">
        <f t="shared" si="5"/>
        <v>4242</v>
      </c>
      <c r="N28" s="6">
        <f t="shared" si="5"/>
        <v>5281</v>
      </c>
      <c r="O28" s="6">
        <f t="shared" si="5"/>
        <v>5385</v>
      </c>
      <c r="P28" s="6">
        <f t="shared" si="5"/>
        <v>5989</v>
      </c>
      <c r="Q28" s="6">
        <f>(4*B28)+(C28*8)</f>
        <v>58000</v>
      </c>
      <c r="R28" s="6">
        <f t="shared" ref="R28" si="6">SUM(E28:P28)</f>
        <v>49158</v>
      </c>
      <c r="S28" s="21">
        <f t="shared" ref="S28" si="7">R28/Q28</f>
        <v>0.84755172413793101</v>
      </c>
    </row>
    <row r="29" spans="1:19" ht="23.25" customHeight="1" thickBot="1" x14ac:dyDescent="0.3">
      <c r="A29" s="2"/>
      <c r="B29" s="11"/>
      <c r="C29" s="11"/>
      <c r="D29" s="11"/>
      <c r="E29" s="11"/>
      <c r="F29" s="11"/>
      <c r="G29" s="11"/>
      <c r="H29" s="12"/>
      <c r="I29" s="12"/>
      <c r="J29" s="11"/>
      <c r="K29" s="11"/>
      <c r="L29" s="11"/>
      <c r="M29" s="11"/>
      <c r="N29" s="11"/>
      <c r="O29" s="11"/>
      <c r="P29" s="12"/>
      <c r="Q29" s="12"/>
      <c r="R29" s="11"/>
      <c r="S29" s="14"/>
    </row>
    <row r="30" spans="1:19" ht="20.100000000000001" customHeight="1" thickBot="1" x14ac:dyDescent="0.3">
      <c r="A30" s="1" t="s">
        <v>38</v>
      </c>
    </row>
    <row r="31" spans="1:19" ht="20.100000000000001" customHeight="1" thickBot="1" x14ac:dyDescent="0.3">
      <c r="A31" s="56"/>
      <c r="B31" s="50" t="s">
        <v>46</v>
      </c>
      <c r="C31" s="43" t="s">
        <v>47</v>
      </c>
      <c r="D31" s="45"/>
      <c r="E31" s="9" t="s">
        <v>0</v>
      </c>
      <c r="F31" s="9" t="s">
        <v>1</v>
      </c>
      <c r="G31" s="9" t="s">
        <v>2</v>
      </c>
      <c r="H31" s="9" t="s">
        <v>3</v>
      </c>
      <c r="I31" s="9" t="s">
        <v>4</v>
      </c>
      <c r="J31" s="9" t="s">
        <v>5</v>
      </c>
      <c r="K31" s="9" t="s">
        <v>6</v>
      </c>
      <c r="L31" s="9" t="s">
        <v>7</v>
      </c>
      <c r="M31" s="9" t="s">
        <v>8</v>
      </c>
      <c r="N31" s="9" t="s">
        <v>9</v>
      </c>
      <c r="O31" s="9" t="s">
        <v>10</v>
      </c>
      <c r="P31" s="9" t="s">
        <v>11</v>
      </c>
      <c r="Q31" s="53" t="s">
        <v>12</v>
      </c>
      <c r="R31" s="54"/>
      <c r="S31" s="55"/>
    </row>
    <row r="32" spans="1:19" ht="39.950000000000003" customHeight="1" thickBot="1" x14ac:dyDescent="0.3">
      <c r="A32" s="57"/>
      <c r="B32" s="51"/>
      <c r="C32" s="46"/>
      <c r="D32" s="48"/>
      <c r="E32" s="10" t="s">
        <v>14</v>
      </c>
      <c r="F32" s="10" t="s">
        <v>14</v>
      </c>
      <c r="G32" s="10" t="s">
        <v>14</v>
      </c>
      <c r="H32" s="10" t="s">
        <v>14</v>
      </c>
      <c r="I32" s="10" t="s">
        <v>14</v>
      </c>
      <c r="J32" s="10" t="s">
        <v>14</v>
      </c>
      <c r="K32" s="10" t="s">
        <v>14</v>
      </c>
      <c r="L32" s="10" t="s">
        <v>14</v>
      </c>
      <c r="M32" s="10" t="s">
        <v>14</v>
      </c>
      <c r="N32" s="10" t="s">
        <v>14</v>
      </c>
      <c r="O32" s="10" t="s">
        <v>14</v>
      </c>
      <c r="P32" s="10" t="s">
        <v>14</v>
      </c>
      <c r="Q32" s="10" t="s">
        <v>13</v>
      </c>
      <c r="R32" s="10" t="s">
        <v>14</v>
      </c>
      <c r="S32" s="20" t="s">
        <v>15</v>
      </c>
    </row>
    <row r="33" spans="1:19" ht="20.100000000000001" customHeight="1" thickBot="1" x14ac:dyDescent="0.3">
      <c r="A33" s="3" t="s">
        <v>16</v>
      </c>
      <c r="B33" s="5">
        <v>1500</v>
      </c>
      <c r="C33" s="33">
        <v>1300</v>
      </c>
      <c r="D33" s="35"/>
      <c r="E33" s="4">
        <v>703</v>
      </c>
      <c r="F33" s="4">
        <v>785</v>
      </c>
      <c r="G33" s="4">
        <v>987</v>
      </c>
      <c r="H33" s="4">
        <v>746</v>
      </c>
      <c r="I33" s="4">
        <v>846</v>
      </c>
      <c r="J33" s="4">
        <v>800</v>
      </c>
      <c r="K33" s="4">
        <v>916</v>
      </c>
      <c r="L33" s="4">
        <v>905</v>
      </c>
      <c r="M33" s="4">
        <v>857</v>
      </c>
      <c r="N33" s="4">
        <v>726</v>
      </c>
      <c r="O33" s="4">
        <v>879</v>
      </c>
      <c r="P33" s="4">
        <v>655</v>
      </c>
      <c r="Q33" s="6">
        <f>(B33*4)+(C33*8)</f>
        <v>16400</v>
      </c>
      <c r="R33" s="6">
        <f>SUM(E33:P33)</f>
        <v>9805</v>
      </c>
      <c r="S33" s="21">
        <f t="shared" ref="S33:S36" si="8">R33/Q33</f>
        <v>0.59786585365853662</v>
      </c>
    </row>
    <row r="34" spans="1:19" ht="20.100000000000001" customHeight="1" thickBot="1" x14ac:dyDescent="0.3">
      <c r="A34" s="3" t="s">
        <v>17</v>
      </c>
      <c r="B34" s="4">
        <v>300</v>
      </c>
      <c r="C34" s="38">
        <v>300</v>
      </c>
      <c r="D34" s="39"/>
      <c r="E34" s="4">
        <v>209</v>
      </c>
      <c r="F34" s="4">
        <v>254</v>
      </c>
      <c r="G34" s="4">
        <v>211</v>
      </c>
      <c r="H34" s="4">
        <v>129</v>
      </c>
      <c r="I34" s="4">
        <v>140</v>
      </c>
      <c r="J34" s="4">
        <v>170</v>
      </c>
      <c r="K34" s="4">
        <v>190</v>
      </c>
      <c r="L34" s="4">
        <v>306</v>
      </c>
      <c r="M34" s="4">
        <v>258</v>
      </c>
      <c r="N34" s="4">
        <v>208</v>
      </c>
      <c r="O34" s="4">
        <v>282</v>
      </c>
      <c r="P34" s="4">
        <v>207</v>
      </c>
      <c r="Q34" s="6">
        <f>(B34*4)+(C34*8)</f>
        <v>3600</v>
      </c>
      <c r="R34" s="6">
        <f t="shared" ref="R34:R36" si="9">SUM(E34:P34)</f>
        <v>2564</v>
      </c>
      <c r="S34" s="21">
        <f t="shared" si="8"/>
        <v>0.7122222222222222</v>
      </c>
    </row>
    <row r="35" spans="1:19" ht="20.100000000000001" customHeight="1" thickBot="1" x14ac:dyDescent="0.3">
      <c r="A35" s="3" t="s">
        <v>18</v>
      </c>
      <c r="B35" s="5">
        <v>3600</v>
      </c>
      <c r="C35" s="33">
        <v>3600</v>
      </c>
      <c r="D35" s="35"/>
      <c r="E35" s="5">
        <v>1818</v>
      </c>
      <c r="F35" s="5">
        <v>2386</v>
      </c>
      <c r="G35" s="5">
        <v>3008</v>
      </c>
      <c r="H35" s="4">
        <v>2307</v>
      </c>
      <c r="I35" s="4">
        <v>2482</v>
      </c>
      <c r="J35" s="5">
        <v>2651</v>
      </c>
      <c r="K35" s="5">
        <v>2479</v>
      </c>
      <c r="L35" s="5">
        <v>3214</v>
      </c>
      <c r="M35" s="5">
        <v>3056</v>
      </c>
      <c r="N35" s="5">
        <v>2692</v>
      </c>
      <c r="O35" s="5">
        <v>3172</v>
      </c>
      <c r="P35" s="5">
        <v>2399</v>
      </c>
      <c r="Q35" s="6">
        <f>(B35*4)+(C35*8)</f>
        <v>43200</v>
      </c>
      <c r="R35" s="6">
        <f t="shared" si="9"/>
        <v>31664</v>
      </c>
      <c r="S35" s="21">
        <f t="shared" si="8"/>
        <v>0.73296296296296293</v>
      </c>
    </row>
    <row r="36" spans="1:19" ht="20.100000000000001" customHeight="1" thickBot="1" x14ac:dyDescent="0.3">
      <c r="A36" s="3" t="s">
        <v>12</v>
      </c>
      <c r="B36" s="6">
        <v>5400</v>
      </c>
      <c r="C36" s="36">
        <f>SUM(C33:C35)</f>
        <v>5200</v>
      </c>
      <c r="D36" s="37"/>
      <c r="E36" s="6">
        <f t="shared" ref="E36:P36" si="10">SUM(E33:E35)</f>
        <v>2730</v>
      </c>
      <c r="F36" s="6">
        <f t="shared" si="10"/>
        <v>3425</v>
      </c>
      <c r="G36" s="6">
        <f t="shared" si="10"/>
        <v>4206</v>
      </c>
      <c r="H36" s="6">
        <f t="shared" si="10"/>
        <v>3182</v>
      </c>
      <c r="I36" s="6">
        <f t="shared" si="10"/>
        <v>3468</v>
      </c>
      <c r="J36" s="6">
        <f t="shared" si="10"/>
        <v>3621</v>
      </c>
      <c r="K36" s="6">
        <f t="shared" si="10"/>
        <v>3585</v>
      </c>
      <c r="L36" s="6">
        <f t="shared" si="10"/>
        <v>4425</v>
      </c>
      <c r="M36" s="6">
        <f t="shared" si="10"/>
        <v>4171</v>
      </c>
      <c r="N36" s="6">
        <f t="shared" si="10"/>
        <v>3626</v>
      </c>
      <c r="O36" s="6">
        <f t="shared" si="10"/>
        <v>4333</v>
      </c>
      <c r="P36" s="6">
        <f t="shared" si="10"/>
        <v>3261</v>
      </c>
      <c r="Q36" s="6">
        <f>(B36*4)+(C36*8)</f>
        <v>63200</v>
      </c>
      <c r="R36" s="6">
        <f t="shared" si="9"/>
        <v>44033</v>
      </c>
      <c r="S36" s="21">
        <f t="shared" si="8"/>
        <v>0.69672468354430384</v>
      </c>
    </row>
    <row r="37" spans="1:19" ht="23.25" customHeight="1" x14ac:dyDescent="0.25">
      <c r="A37" s="2"/>
    </row>
    <row r="38" spans="1:19" ht="20.100000000000001" customHeight="1" thickBot="1" x14ac:dyDescent="0.3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20.100000000000001" customHeight="1" thickBot="1" x14ac:dyDescent="0.3">
      <c r="A39" s="56"/>
      <c r="B39" s="43" t="s">
        <v>25</v>
      </c>
      <c r="C39" s="44"/>
      <c r="D39" s="45"/>
      <c r="E39" s="9" t="s">
        <v>0</v>
      </c>
      <c r="F39" s="9" t="s">
        <v>1</v>
      </c>
      <c r="G39" s="9" t="s">
        <v>2</v>
      </c>
      <c r="H39" s="9" t="s">
        <v>3</v>
      </c>
      <c r="I39" s="9" t="s">
        <v>4</v>
      </c>
      <c r="J39" s="9" t="s">
        <v>5</v>
      </c>
      <c r="K39" s="9" t="s">
        <v>6</v>
      </c>
      <c r="L39" s="9" t="s">
        <v>7</v>
      </c>
      <c r="M39" s="9" t="s">
        <v>8</v>
      </c>
      <c r="N39" s="9" t="s">
        <v>9</v>
      </c>
      <c r="O39" s="9" t="s">
        <v>10</v>
      </c>
      <c r="P39" s="9" t="s">
        <v>11</v>
      </c>
      <c r="Q39" s="53" t="s">
        <v>12</v>
      </c>
      <c r="R39" s="54"/>
      <c r="S39" s="55"/>
    </row>
    <row r="40" spans="1:19" ht="25.5" customHeight="1" thickBot="1" x14ac:dyDescent="0.3">
      <c r="A40" s="57"/>
      <c r="B40" s="46"/>
      <c r="C40" s="47"/>
      <c r="D40" s="48"/>
      <c r="E40" s="7" t="s">
        <v>14</v>
      </c>
      <c r="F40" s="7" t="s">
        <v>14</v>
      </c>
      <c r="G40" s="7" t="s">
        <v>14</v>
      </c>
      <c r="H40" s="7" t="s">
        <v>14</v>
      </c>
      <c r="I40" s="7" t="s">
        <v>14</v>
      </c>
      <c r="J40" s="7" t="s">
        <v>14</v>
      </c>
      <c r="K40" s="7" t="s">
        <v>14</v>
      </c>
      <c r="L40" s="7" t="s">
        <v>14</v>
      </c>
      <c r="M40" s="7" t="s">
        <v>14</v>
      </c>
      <c r="N40" s="7" t="s">
        <v>14</v>
      </c>
      <c r="O40" s="7" t="s">
        <v>14</v>
      </c>
      <c r="P40" s="7" t="s">
        <v>14</v>
      </c>
      <c r="Q40" s="7" t="s">
        <v>13</v>
      </c>
      <c r="R40" s="7" t="s">
        <v>14</v>
      </c>
      <c r="S40" s="22" t="s">
        <v>15</v>
      </c>
    </row>
    <row r="41" spans="1:19" ht="20.100000000000001" customHeight="1" thickBot="1" x14ac:dyDescent="0.3">
      <c r="A41" s="3" t="s">
        <v>16</v>
      </c>
      <c r="B41" s="33">
        <v>230</v>
      </c>
      <c r="C41" s="34"/>
      <c r="D41" s="35"/>
      <c r="E41" s="4">
        <v>281</v>
      </c>
      <c r="F41" s="4">
        <v>271</v>
      </c>
      <c r="G41" s="4">
        <v>336</v>
      </c>
      <c r="H41" s="4">
        <v>295</v>
      </c>
      <c r="I41" s="4">
        <v>190</v>
      </c>
      <c r="J41" s="4">
        <v>191</v>
      </c>
      <c r="K41" s="4">
        <v>252</v>
      </c>
      <c r="L41" s="4">
        <v>400</v>
      </c>
      <c r="M41" s="4">
        <v>327</v>
      </c>
      <c r="N41" s="4">
        <v>288</v>
      </c>
      <c r="O41" s="4">
        <v>332</v>
      </c>
      <c r="P41" s="4">
        <v>355</v>
      </c>
      <c r="Q41" s="6">
        <f>12*B41</f>
        <v>2760</v>
      </c>
      <c r="R41" s="6">
        <f>SUM(E41:P41)</f>
        <v>3518</v>
      </c>
      <c r="S41" s="21">
        <f t="shared" ref="S41:S45" si="11">R41/Q41</f>
        <v>1.2746376811594202</v>
      </c>
    </row>
    <row r="42" spans="1:19" ht="20.100000000000001" customHeight="1" thickBot="1" x14ac:dyDescent="0.3">
      <c r="A42" s="3" t="s">
        <v>17</v>
      </c>
      <c r="B42" s="38">
        <v>460</v>
      </c>
      <c r="C42" s="49"/>
      <c r="D42" s="39"/>
      <c r="E42" s="4">
        <v>226</v>
      </c>
      <c r="F42" s="4">
        <v>184</v>
      </c>
      <c r="G42" s="4">
        <v>289</v>
      </c>
      <c r="H42" s="4">
        <v>216</v>
      </c>
      <c r="I42" s="4">
        <v>225</v>
      </c>
      <c r="J42" s="4">
        <v>241</v>
      </c>
      <c r="K42" s="4">
        <v>187</v>
      </c>
      <c r="L42" s="4">
        <v>243</v>
      </c>
      <c r="M42" s="4">
        <v>221</v>
      </c>
      <c r="N42" s="4">
        <v>236</v>
      </c>
      <c r="O42" s="4">
        <v>252</v>
      </c>
      <c r="P42" s="4">
        <v>157</v>
      </c>
      <c r="Q42" s="6">
        <f>12*B42</f>
        <v>5520</v>
      </c>
      <c r="R42" s="6">
        <f t="shared" ref="R42:R44" si="12">SUM(E42:P42)</f>
        <v>2677</v>
      </c>
      <c r="S42" s="21">
        <f t="shared" si="11"/>
        <v>0.48496376811594205</v>
      </c>
    </row>
    <row r="43" spans="1:19" ht="20.100000000000001" customHeight="1" thickBot="1" x14ac:dyDescent="0.3">
      <c r="A43" s="3" t="s">
        <v>40</v>
      </c>
      <c r="B43" s="33">
        <v>600</v>
      </c>
      <c r="C43" s="34"/>
      <c r="D43" s="35"/>
      <c r="E43" s="5">
        <v>501</v>
      </c>
      <c r="F43" s="5">
        <v>524</v>
      </c>
      <c r="G43" s="5">
        <v>453</v>
      </c>
      <c r="H43" s="5">
        <v>499</v>
      </c>
      <c r="I43" s="5">
        <v>536</v>
      </c>
      <c r="J43" s="5">
        <v>609</v>
      </c>
      <c r="K43" s="5">
        <v>586</v>
      </c>
      <c r="L43" s="5">
        <v>637</v>
      </c>
      <c r="M43" s="5">
        <v>512</v>
      </c>
      <c r="N43" s="5">
        <v>508</v>
      </c>
      <c r="O43" s="5">
        <v>523</v>
      </c>
      <c r="P43" s="4">
        <v>455</v>
      </c>
      <c r="Q43" s="6">
        <f>12*B43</f>
        <v>7200</v>
      </c>
      <c r="R43" s="6">
        <f t="shared" si="12"/>
        <v>6343</v>
      </c>
      <c r="S43" s="21">
        <f t="shared" si="11"/>
        <v>0.88097222222222227</v>
      </c>
    </row>
    <row r="44" spans="1:19" ht="20.100000000000001" customHeight="1" thickBot="1" x14ac:dyDescent="0.3">
      <c r="A44" s="3" t="s">
        <v>41</v>
      </c>
      <c r="B44" s="33">
        <v>1090</v>
      </c>
      <c r="C44" s="34"/>
      <c r="D44" s="35"/>
      <c r="E44" s="5">
        <v>1074</v>
      </c>
      <c r="F44" s="5">
        <v>970</v>
      </c>
      <c r="G44" s="5">
        <v>1210</v>
      </c>
      <c r="H44" s="5">
        <v>1082</v>
      </c>
      <c r="I44" s="5">
        <v>843</v>
      </c>
      <c r="J44" s="5">
        <v>796</v>
      </c>
      <c r="K44" s="5">
        <v>885</v>
      </c>
      <c r="L44" s="5">
        <v>1135</v>
      </c>
      <c r="M44" s="5">
        <v>1288</v>
      </c>
      <c r="N44" s="5">
        <v>1258</v>
      </c>
      <c r="O44" s="5">
        <v>1347</v>
      </c>
      <c r="P44" s="4">
        <v>1625</v>
      </c>
      <c r="Q44" s="6">
        <f>12*B44</f>
        <v>13080</v>
      </c>
      <c r="R44" s="6">
        <f t="shared" si="12"/>
        <v>13513</v>
      </c>
      <c r="S44" s="21">
        <f t="shared" si="11"/>
        <v>1.0331039755351683</v>
      </c>
    </row>
    <row r="45" spans="1:19" ht="20.100000000000001" customHeight="1" thickBot="1" x14ac:dyDescent="0.3">
      <c r="A45" s="3" t="s">
        <v>12</v>
      </c>
      <c r="B45" s="36">
        <v>2380</v>
      </c>
      <c r="C45" s="59"/>
      <c r="D45" s="37"/>
      <c r="E45" s="6">
        <f t="shared" ref="E45:P45" si="13">SUM(E41:E44)</f>
        <v>2082</v>
      </c>
      <c r="F45" s="6">
        <f t="shared" si="13"/>
        <v>1949</v>
      </c>
      <c r="G45" s="6">
        <f t="shared" si="13"/>
        <v>2288</v>
      </c>
      <c r="H45" s="6">
        <f t="shared" si="13"/>
        <v>2092</v>
      </c>
      <c r="I45" s="6">
        <f t="shared" si="13"/>
        <v>1794</v>
      </c>
      <c r="J45" s="6">
        <f t="shared" si="13"/>
        <v>1837</v>
      </c>
      <c r="K45" s="6">
        <f t="shared" si="13"/>
        <v>1910</v>
      </c>
      <c r="L45" s="6">
        <f t="shared" si="13"/>
        <v>2415</v>
      </c>
      <c r="M45" s="6">
        <f t="shared" si="13"/>
        <v>2348</v>
      </c>
      <c r="N45" s="6">
        <f t="shared" si="13"/>
        <v>2290</v>
      </c>
      <c r="O45" s="6">
        <f t="shared" si="13"/>
        <v>2454</v>
      </c>
      <c r="P45" s="6">
        <f t="shared" si="13"/>
        <v>2592</v>
      </c>
      <c r="Q45" s="6">
        <f>12*B45</f>
        <v>28560</v>
      </c>
      <c r="R45" s="6">
        <f>SUM(R41:R44)</f>
        <v>26051</v>
      </c>
      <c r="S45" s="21">
        <f t="shared" si="11"/>
        <v>0.91214985994397757</v>
      </c>
    </row>
    <row r="46" spans="1:19" ht="20.100000000000001" customHeight="1" x14ac:dyDescent="0.25">
      <c r="A46" s="2"/>
    </row>
    <row r="47" spans="1:19" ht="20.100000000000001" customHeight="1" thickBot="1" x14ac:dyDescent="0.3">
      <c r="A47" s="58" t="s">
        <v>42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20.100000000000001" customHeight="1" thickBot="1" x14ac:dyDescent="0.3">
      <c r="A48" s="56"/>
      <c r="B48" s="43" t="s">
        <v>25</v>
      </c>
      <c r="C48" s="44"/>
      <c r="D48" s="45"/>
      <c r="E48" s="9" t="s">
        <v>0</v>
      </c>
      <c r="F48" s="9" t="s">
        <v>1</v>
      </c>
      <c r="G48" s="9" t="s">
        <v>2</v>
      </c>
      <c r="H48" s="9" t="s">
        <v>3</v>
      </c>
      <c r="I48" s="9" t="s">
        <v>4</v>
      </c>
      <c r="J48" s="9" t="s">
        <v>5</v>
      </c>
      <c r="K48" s="9" t="s">
        <v>6</v>
      </c>
      <c r="L48" s="9" t="s">
        <v>7</v>
      </c>
      <c r="M48" s="9" t="s">
        <v>8</v>
      </c>
      <c r="N48" s="9" t="s">
        <v>9</v>
      </c>
      <c r="O48" s="9" t="s">
        <v>10</v>
      </c>
      <c r="P48" s="9" t="s">
        <v>11</v>
      </c>
      <c r="Q48" s="53" t="s">
        <v>12</v>
      </c>
      <c r="R48" s="54"/>
      <c r="S48" s="55"/>
    </row>
    <row r="49" spans="1:19" ht="25.5" customHeight="1" thickBot="1" x14ac:dyDescent="0.3">
      <c r="A49" s="57"/>
      <c r="B49" s="46"/>
      <c r="C49" s="47"/>
      <c r="D49" s="48"/>
      <c r="E49" s="7" t="s">
        <v>14</v>
      </c>
      <c r="F49" s="7" t="s">
        <v>14</v>
      </c>
      <c r="G49" s="7" t="s">
        <v>14</v>
      </c>
      <c r="H49" s="7" t="s">
        <v>14</v>
      </c>
      <c r="I49" s="7" t="s">
        <v>14</v>
      </c>
      <c r="J49" s="7" t="s">
        <v>14</v>
      </c>
      <c r="K49" s="7" t="s">
        <v>14</v>
      </c>
      <c r="L49" s="7" t="s">
        <v>14</v>
      </c>
      <c r="M49" s="7" t="s">
        <v>14</v>
      </c>
      <c r="N49" s="7" t="s">
        <v>14</v>
      </c>
      <c r="O49" s="7" t="s">
        <v>14</v>
      </c>
      <c r="P49" s="7" t="s">
        <v>14</v>
      </c>
      <c r="Q49" s="7" t="s">
        <v>13</v>
      </c>
      <c r="R49" s="7" t="s">
        <v>14</v>
      </c>
      <c r="S49" s="22" t="s">
        <v>15</v>
      </c>
    </row>
    <row r="50" spans="1:19" ht="15.75" thickBot="1" x14ac:dyDescent="0.3">
      <c r="A50" s="3" t="s">
        <v>19</v>
      </c>
      <c r="B50" s="40">
        <v>16570</v>
      </c>
      <c r="C50" s="41"/>
      <c r="D50" s="42"/>
      <c r="E50" s="24">
        <v>41842</v>
      </c>
      <c r="F50" s="24">
        <v>41130</v>
      </c>
      <c r="G50" s="24">
        <v>46282</v>
      </c>
      <c r="H50" s="25">
        <v>46886</v>
      </c>
      <c r="I50" s="24">
        <v>47756</v>
      </c>
      <c r="J50" s="24">
        <v>51558</v>
      </c>
      <c r="K50" s="24">
        <v>44822</v>
      </c>
      <c r="L50" s="24">
        <v>44838</v>
      </c>
      <c r="M50" s="24">
        <v>40419</v>
      </c>
      <c r="N50" s="24">
        <v>36113</v>
      </c>
      <c r="O50" s="24">
        <v>36493</v>
      </c>
      <c r="P50" s="24">
        <v>37981</v>
      </c>
      <c r="Q50" s="26">
        <f t="shared" ref="Q50:Q57" si="14">B50*12</f>
        <v>198840</v>
      </c>
      <c r="R50" s="26">
        <f>SUM(E50:P50)</f>
        <v>516120</v>
      </c>
      <c r="S50" s="27">
        <f t="shared" ref="S50:S57" si="15">R50/Q50</f>
        <v>2.5956547978273989</v>
      </c>
    </row>
    <row r="51" spans="1:19" ht="33.75" customHeight="1" thickBot="1" x14ac:dyDescent="0.3">
      <c r="A51" s="3" t="s">
        <v>20</v>
      </c>
      <c r="B51" s="40">
        <v>2560</v>
      </c>
      <c r="C51" s="41"/>
      <c r="D51" s="42"/>
      <c r="E51" s="24">
        <v>599</v>
      </c>
      <c r="F51" s="24">
        <v>1160</v>
      </c>
      <c r="G51" s="24">
        <v>1436</v>
      </c>
      <c r="H51" s="25">
        <v>1101</v>
      </c>
      <c r="I51" s="24">
        <v>817</v>
      </c>
      <c r="J51" s="24">
        <v>924</v>
      </c>
      <c r="K51" s="24">
        <v>1016</v>
      </c>
      <c r="L51" s="24">
        <v>1193</v>
      </c>
      <c r="M51" s="24">
        <v>998</v>
      </c>
      <c r="N51" s="24">
        <v>1211</v>
      </c>
      <c r="O51" s="24">
        <v>1188</v>
      </c>
      <c r="P51" s="24">
        <v>1430</v>
      </c>
      <c r="Q51" s="26">
        <f t="shared" si="14"/>
        <v>30720</v>
      </c>
      <c r="R51" s="26">
        <f t="shared" ref="R51:R57" si="16">SUM(E51:P51)</f>
        <v>13073</v>
      </c>
      <c r="S51" s="27">
        <f t="shared" si="15"/>
        <v>0.42555338541666665</v>
      </c>
    </row>
    <row r="52" spans="1:19" ht="20.100000000000001" customHeight="1" thickBot="1" x14ac:dyDescent="0.3">
      <c r="A52" s="3" t="s">
        <v>21</v>
      </c>
      <c r="B52" s="40">
        <v>3690</v>
      </c>
      <c r="C52" s="41"/>
      <c r="D52" s="42"/>
      <c r="E52" s="24">
        <v>2693</v>
      </c>
      <c r="F52" s="24">
        <v>2655</v>
      </c>
      <c r="G52" s="24">
        <v>3340</v>
      </c>
      <c r="H52" s="25">
        <v>2874</v>
      </c>
      <c r="I52" s="24">
        <v>4132</v>
      </c>
      <c r="J52" s="24">
        <v>3366</v>
      </c>
      <c r="K52" s="24">
        <v>2886</v>
      </c>
      <c r="L52" s="24">
        <v>3260</v>
      </c>
      <c r="M52" s="24">
        <v>3399</v>
      </c>
      <c r="N52" s="24">
        <v>3227</v>
      </c>
      <c r="O52" s="24">
        <v>3463</v>
      </c>
      <c r="P52" s="24">
        <v>3488</v>
      </c>
      <c r="Q52" s="26">
        <f t="shared" si="14"/>
        <v>44280</v>
      </c>
      <c r="R52" s="26">
        <f t="shared" si="16"/>
        <v>38783</v>
      </c>
      <c r="S52" s="27">
        <f t="shared" si="15"/>
        <v>0.87585817524841914</v>
      </c>
    </row>
    <row r="53" spans="1:19" ht="20.100000000000001" customHeight="1" thickBot="1" x14ac:dyDescent="0.3">
      <c r="A53" s="3" t="s">
        <v>22</v>
      </c>
      <c r="B53" s="40">
        <v>850</v>
      </c>
      <c r="C53" s="41"/>
      <c r="D53" s="42"/>
      <c r="E53" s="24">
        <v>719</v>
      </c>
      <c r="F53" s="24">
        <v>737</v>
      </c>
      <c r="G53" s="24">
        <v>829</v>
      </c>
      <c r="H53" s="25">
        <v>727</v>
      </c>
      <c r="I53" s="24">
        <v>745</v>
      </c>
      <c r="J53" s="24">
        <v>758</v>
      </c>
      <c r="K53" s="24">
        <v>767</v>
      </c>
      <c r="L53" s="24">
        <v>880</v>
      </c>
      <c r="M53" s="24">
        <v>831</v>
      </c>
      <c r="N53" s="24">
        <v>776</v>
      </c>
      <c r="O53" s="24">
        <v>832</v>
      </c>
      <c r="P53" s="24">
        <v>811</v>
      </c>
      <c r="Q53" s="26">
        <f t="shared" si="14"/>
        <v>10200</v>
      </c>
      <c r="R53" s="26">
        <f t="shared" si="16"/>
        <v>9412</v>
      </c>
      <c r="S53" s="27">
        <f t="shared" si="15"/>
        <v>0.92274509803921567</v>
      </c>
    </row>
    <row r="54" spans="1:19" ht="20.100000000000001" customHeight="1" thickBot="1" x14ac:dyDescent="0.3">
      <c r="A54" s="3" t="s">
        <v>23</v>
      </c>
      <c r="B54" s="40">
        <v>200</v>
      </c>
      <c r="C54" s="41"/>
      <c r="D54" s="42"/>
      <c r="E54" s="24">
        <v>69</v>
      </c>
      <c r="F54" s="24">
        <v>181</v>
      </c>
      <c r="G54" s="24">
        <v>272</v>
      </c>
      <c r="H54" s="25">
        <v>245</v>
      </c>
      <c r="I54" s="24">
        <v>194</v>
      </c>
      <c r="J54" s="24">
        <v>268</v>
      </c>
      <c r="K54" s="24">
        <v>243</v>
      </c>
      <c r="L54" s="24">
        <v>194</v>
      </c>
      <c r="M54" s="24">
        <v>189</v>
      </c>
      <c r="N54" s="24">
        <v>245</v>
      </c>
      <c r="O54" s="24">
        <v>237</v>
      </c>
      <c r="P54" s="24">
        <v>277</v>
      </c>
      <c r="Q54" s="26">
        <f t="shared" si="14"/>
        <v>2400</v>
      </c>
      <c r="R54" s="26">
        <f t="shared" si="16"/>
        <v>2614</v>
      </c>
      <c r="S54" s="27">
        <f t="shared" si="15"/>
        <v>1.0891666666666666</v>
      </c>
    </row>
    <row r="55" spans="1:19" ht="20.100000000000001" customHeight="1" thickBot="1" x14ac:dyDescent="0.3">
      <c r="A55" s="3" t="s">
        <v>43</v>
      </c>
      <c r="B55" s="40">
        <v>200</v>
      </c>
      <c r="C55" s="41"/>
      <c r="D55" s="42"/>
      <c r="E55" s="24">
        <v>157</v>
      </c>
      <c r="F55" s="24">
        <v>140</v>
      </c>
      <c r="G55" s="28">
        <v>195</v>
      </c>
      <c r="H55" s="25">
        <v>173</v>
      </c>
      <c r="I55" s="24">
        <v>44</v>
      </c>
      <c r="J55" s="24">
        <v>35</v>
      </c>
      <c r="K55" s="24">
        <v>105</v>
      </c>
      <c r="L55" s="24">
        <v>265</v>
      </c>
      <c r="M55" s="24">
        <v>211</v>
      </c>
      <c r="N55" s="24">
        <v>177</v>
      </c>
      <c r="O55" s="24">
        <v>175</v>
      </c>
      <c r="P55" s="24">
        <v>197</v>
      </c>
      <c r="Q55" s="26">
        <f t="shared" si="14"/>
        <v>2400</v>
      </c>
      <c r="R55" s="26">
        <f t="shared" si="16"/>
        <v>1874</v>
      </c>
      <c r="S55" s="27">
        <f t="shared" si="15"/>
        <v>0.78083333333333338</v>
      </c>
    </row>
    <row r="56" spans="1:19" ht="30.75" thickBot="1" x14ac:dyDescent="0.3">
      <c r="A56" s="3" t="s">
        <v>24</v>
      </c>
      <c r="B56" s="40">
        <v>2290</v>
      </c>
      <c r="C56" s="41"/>
      <c r="D56" s="42"/>
      <c r="E56" s="24">
        <v>1317</v>
      </c>
      <c r="F56" s="24">
        <v>1454</v>
      </c>
      <c r="G56" s="28">
        <v>1470</v>
      </c>
      <c r="H56" s="25">
        <v>1376</v>
      </c>
      <c r="I56" s="24">
        <v>1444</v>
      </c>
      <c r="J56" s="24">
        <v>1312</v>
      </c>
      <c r="K56" s="24">
        <v>1270</v>
      </c>
      <c r="L56" s="24">
        <v>1374</v>
      </c>
      <c r="M56" s="24">
        <v>1197</v>
      </c>
      <c r="N56" s="24">
        <v>1215</v>
      </c>
      <c r="O56" s="24">
        <v>1326</v>
      </c>
      <c r="P56" s="24">
        <v>1392</v>
      </c>
      <c r="Q56" s="26">
        <f t="shared" si="14"/>
        <v>27480</v>
      </c>
      <c r="R56" s="26">
        <f t="shared" si="16"/>
        <v>16147</v>
      </c>
      <c r="S56" s="27">
        <f t="shared" si="15"/>
        <v>0.5875909752547307</v>
      </c>
    </row>
    <row r="57" spans="1:19" ht="20.100000000000001" customHeight="1" thickBot="1" x14ac:dyDescent="0.3">
      <c r="A57" s="3" t="s">
        <v>12</v>
      </c>
      <c r="B57" s="60">
        <v>26360</v>
      </c>
      <c r="C57" s="61"/>
      <c r="D57" s="62"/>
      <c r="E57" s="26">
        <f t="shared" ref="E57:P57" si="17">SUM(E50:E56)</f>
        <v>47396</v>
      </c>
      <c r="F57" s="26">
        <f t="shared" si="17"/>
        <v>47457</v>
      </c>
      <c r="G57" s="26">
        <f t="shared" si="17"/>
        <v>53824</v>
      </c>
      <c r="H57" s="26">
        <f t="shared" si="17"/>
        <v>53382</v>
      </c>
      <c r="I57" s="26">
        <f t="shared" si="17"/>
        <v>55132</v>
      </c>
      <c r="J57" s="26">
        <f t="shared" si="17"/>
        <v>58221</v>
      </c>
      <c r="K57" s="26">
        <f t="shared" si="17"/>
        <v>51109</v>
      </c>
      <c r="L57" s="26">
        <f t="shared" si="17"/>
        <v>52004</v>
      </c>
      <c r="M57" s="26">
        <f t="shared" si="17"/>
        <v>47244</v>
      </c>
      <c r="N57" s="26">
        <f t="shared" si="17"/>
        <v>42964</v>
      </c>
      <c r="O57" s="26">
        <f t="shared" si="17"/>
        <v>43714</v>
      </c>
      <c r="P57" s="26">
        <f t="shared" si="17"/>
        <v>45576</v>
      </c>
      <c r="Q57" s="26">
        <f t="shared" si="14"/>
        <v>316320</v>
      </c>
      <c r="R57" s="26">
        <f t="shared" si="16"/>
        <v>598023</v>
      </c>
      <c r="S57" s="27">
        <f t="shared" si="15"/>
        <v>1.8905633535660091</v>
      </c>
    </row>
    <row r="58" spans="1:19" ht="51.75" customHeight="1" x14ac:dyDescent="0.25">
      <c r="A58" s="52" t="s">
        <v>45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</sheetData>
  <mergeCells count="53">
    <mergeCell ref="A31:A32"/>
    <mergeCell ref="B31:B32"/>
    <mergeCell ref="Q31:S31"/>
    <mergeCell ref="A17:S17"/>
    <mergeCell ref="A18:A19"/>
    <mergeCell ref="Q18:S18"/>
    <mergeCell ref="A24:A25"/>
    <mergeCell ref="B24:B25"/>
    <mergeCell ref="Q24:S24"/>
    <mergeCell ref="Q26:Q27"/>
    <mergeCell ref="R26:R27"/>
    <mergeCell ref="S26:S27"/>
    <mergeCell ref="C26:D27"/>
    <mergeCell ref="C28:D28"/>
    <mergeCell ref="B26:B27"/>
    <mergeCell ref="B21:D21"/>
    <mergeCell ref="A6:S6"/>
    <mergeCell ref="A4:S4"/>
    <mergeCell ref="A8:A9"/>
    <mergeCell ref="Q8:S8"/>
    <mergeCell ref="B8:B9"/>
    <mergeCell ref="D8:D9"/>
    <mergeCell ref="A58:S58"/>
    <mergeCell ref="Q48:S48"/>
    <mergeCell ref="A48:A49"/>
    <mergeCell ref="A47:S47"/>
    <mergeCell ref="A38:S38"/>
    <mergeCell ref="A39:A40"/>
    <mergeCell ref="Q39:S39"/>
    <mergeCell ref="B39:D40"/>
    <mergeCell ref="B45:D45"/>
    <mergeCell ref="B44:D44"/>
    <mergeCell ref="B43:D43"/>
    <mergeCell ref="B42:D42"/>
    <mergeCell ref="B57:D57"/>
    <mergeCell ref="B56:D56"/>
    <mergeCell ref="B55:D55"/>
    <mergeCell ref="B54:D54"/>
    <mergeCell ref="B20:D20"/>
    <mergeCell ref="B18:D19"/>
    <mergeCell ref="C24:D25"/>
    <mergeCell ref="C8:C9"/>
    <mergeCell ref="C31:D32"/>
    <mergeCell ref="B53:D53"/>
    <mergeCell ref="B52:D52"/>
    <mergeCell ref="B51:D51"/>
    <mergeCell ref="B50:D50"/>
    <mergeCell ref="B48:D49"/>
    <mergeCell ref="B41:D41"/>
    <mergeCell ref="C36:D36"/>
    <mergeCell ref="C35:D35"/>
    <mergeCell ref="C34:D34"/>
    <mergeCell ref="C33:D33"/>
  </mergeCells>
  <phoneticPr fontId="19" type="noConversion"/>
  <pageMargins left="0.7" right="0.7" top="0.75" bottom="0.75" header="0.3" footer="0.3"/>
  <pageSetup paperSize="9" scale="59" fitToHeight="0" orientation="landscape" r:id="rId1"/>
  <ignoredErrors>
    <ignoredError sqref="R10:R14 R20 R33:R36 R41:R44 R50:R57 R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1970-3728-4267-841D-4D554A9D2BE9}">
  <sheetPr>
    <pageSetUpPr fitToPage="1"/>
  </sheetPr>
  <dimension ref="A4:R58"/>
  <sheetViews>
    <sheetView showGridLines="0" view="pageBreakPreview" zoomScaleNormal="100" zoomScaleSheetLayoutView="100" workbookViewId="0">
      <selection activeCell="O8" sqref="O8"/>
    </sheetView>
  </sheetViews>
  <sheetFormatPr defaultRowHeight="15" x14ac:dyDescent="0.25"/>
  <cols>
    <col min="1" max="1" width="35.7109375" customWidth="1"/>
    <col min="2" max="5" width="11.140625" style="8" customWidth="1"/>
    <col min="6" max="17" width="10.7109375" style="8" customWidth="1"/>
    <col min="18" max="18" width="9.140625" style="8" bestFit="1" customWidth="1"/>
  </cols>
  <sheetData>
    <row r="4" spans="1:18" ht="21" x14ac:dyDescent="0.35">
      <c r="A4" s="63" t="s">
        <v>26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12" customHeight="1" x14ac:dyDescent="0.25">
      <c r="F5"/>
    </row>
    <row r="6" spans="1:18" ht="21.75" thickBot="1" x14ac:dyDescent="0.4">
      <c r="A6" s="63" t="s">
        <v>50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20.100000000000001" customHeight="1" thickBot="1" x14ac:dyDescent="0.3">
      <c r="A7" s="1" t="s">
        <v>27</v>
      </c>
    </row>
    <row r="8" spans="1:18" ht="40.5" customHeight="1" thickBot="1" x14ac:dyDescent="0.3">
      <c r="A8" s="56"/>
      <c r="B8" s="50" t="s">
        <v>52</v>
      </c>
      <c r="C8" s="50" t="s">
        <v>54</v>
      </c>
      <c r="D8" s="9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53" t="s">
        <v>12</v>
      </c>
      <c r="Q8" s="54"/>
      <c r="R8" s="55"/>
    </row>
    <row r="9" spans="1:18" ht="40.5" customHeight="1" thickBot="1" x14ac:dyDescent="0.3">
      <c r="A9" s="57"/>
      <c r="B9" s="51"/>
      <c r="C9" s="51"/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14</v>
      </c>
      <c r="P9" s="10" t="s">
        <v>13</v>
      </c>
      <c r="Q9" s="10" t="s">
        <v>14</v>
      </c>
      <c r="R9" s="20" t="s">
        <v>15</v>
      </c>
    </row>
    <row r="10" spans="1:18" ht="20.100000000000001" customHeight="1" thickBot="1" x14ac:dyDescent="0.3">
      <c r="A10" s="3" t="s">
        <v>28</v>
      </c>
      <c r="B10" s="5">
        <v>200</v>
      </c>
      <c r="C10" s="5">
        <v>195</v>
      </c>
      <c r="D10" s="4">
        <v>175</v>
      </c>
      <c r="E10" s="4">
        <v>225</v>
      </c>
      <c r="F10" s="4">
        <v>206</v>
      </c>
      <c r="G10" s="4">
        <v>198</v>
      </c>
      <c r="H10" s="4">
        <v>228</v>
      </c>
      <c r="I10" s="4">
        <v>205</v>
      </c>
      <c r="J10" s="4">
        <v>221</v>
      </c>
      <c r="K10" s="4">
        <v>207</v>
      </c>
      <c r="L10" s="4">
        <v>218</v>
      </c>
      <c r="M10" s="4">
        <v>219</v>
      </c>
      <c r="N10" s="4">
        <v>199</v>
      </c>
      <c r="O10" s="4">
        <v>204</v>
      </c>
      <c r="P10" s="6">
        <f>(B10*4)+(C10*8)</f>
        <v>2360</v>
      </c>
      <c r="Q10" s="6">
        <f>SUM(D10:O10)</f>
        <v>2505</v>
      </c>
      <c r="R10" s="21">
        <f>Q10/P10</f>
        <v>1.0614406779661016</v>
      </c>
    </row>
    <row r="11" spans="1:18" ht="20.100000000000001" customHeight="1" thickBot="1" x14ac:dyDescent="0.3">
      <c r="A11" s="3" t="s">
        <v>29</v>
      </c>
      <c r="B11" s="4">
        <v>320</v>
      </c>
      <c r="C11" s="4">
        <v>210</v>
      </c>
      <c r="D11" s="4">
        <v>267</v>
      </c>
      <c r="E11" s="4">
        <v>270</v>
      </c>
      <c r="F11" s="4">
        <v>315</v>
      </c>
      <c r="G11" s="4">
        <v>318</v>
      </c>
      <c r="H11" s="4">
        <v>355</v>
      </c>
      <c r="I11" s="4">
        <v>293</v>
      </c>
      <c r="J11" s="4">
        <v>319</v>
      </c>
      <c r="K11" s="4">
        <v>295</v>
      </c>
      <c r="L11" s="4">
        <v>255</v>
      </c>
      <c r="M11" s="4">
        <v>276</v>
      </c>
      <c r="N11" s="4">
        <v>281</v>
      </c>
      <c r="O11" s="4">
        <v>255</v>
      </c>
      <c r="P11" s="6">
        <f>(B11*4)+(C11*8)</f>
        <v>2960</v>
      </c>
      <c r="Q11" s="6">
        <f t="shared" ref="Q11:Q14" si="0">SUM(D11:O11)</f>
        <v>3499</v>
      </c>
      <c r="R11" s="21">
        <f t="shared" ref="R11:R15" si="1">Q11/P11</f>
        <v>1.1820945945945946</v>
      </c>
    </row>
    <row r="12" spans="1:18" ht="20.100000000000001" customHeight="1" thickBot="1" x14ac:dyDescent="0.3">
      <c r="A12" s="3" t="s">
        <v>30</v>
      </c>
      <c r="B12" s="5">
        <v>191</v>
      </c>
      <c r="C12" s="5">
        <v>236</v>
      </c>
      <c r="D12" s="5">
        <v>251</v>
      </c>
      <c r="E12" s="5">
        <v>216</v>
      </c>
      <c r="F12" s="5">
        <v>242</v>
      </c>
      <c r="G12" s="4">
        <v>222</v>
      </c>
      <c r="H12" s="4">
        <v>238</v>
      </c>
      <c r="I12" s="5">
        <v>225</v>
      </c>
      <c r="J12" s="5">
        <v>191</v>
      </c>
      <c r="K12" s="5">
        <v>222</v>
      </c>
      <c r="L12" s="5">
        <v>192</v>
      </c>
      <c r="M12" s="5">
        <v>214</v>
      </c>
      <c r="N12" s="5">
        <v>208</v>
      </c>
      <c r="O12" s="4">
        <v>202</v>
      </c>
      <c r="P12" s="6">
        <f>(B12*4)+(C12*8)</f>
        <v>2652</v>
      </c>
      <c r="Q12" s="6">
        <f t="shared" si="0"/>
        <v>2623</v>
      </c>
      <c r="R12" s="21">
        <f t="shared" si="1"/>
        <v>0.98906485671191557</v>
      </c>
    </row>
    <row r="13" spans="1:18" ht="20.100000000000001" customHeight="1" thickBot="1" x14ac:dyDescent="0.3">
      <c r="A13" s="3" t="s">
        <v>31</v>
      </c>
      <c r="B13" s="5">
        <v>66</v>
      </c>
      <c r="C13" s="5">
        <v>90</v>
      </c>
      <c r="D13" s="5">
        <v>110</v>
      </c>
      <c r="E13" s="5">
        <v>84</v>
      </c>
      <c r="F13" s="5">
        <v>118</v>
      </c>
      <c r="G13" s="4">
        <v>134</v>
      </c>
      <c r="H13" s="4">
        <v>124</v>
      </c>
      <c r="I13" s="5">
        <v>141</v>
      </c>
      <c r="J13" s="5">
        <v>141</v>
      </c>
      <c r="K13" s="5">
        <v>117</v>
      </c>
      <c r="L13" s="5">
        <v>140</v>
      </c>
      <c r="M13" s="5">
        <v>125</v>
      </c>
      <c r="N13" s="5">
        <v>131</v>
      </c>
      <c r="O13" s="4">
        <v>153</v>
      </c>
      <c r="P13" s="6">
        <f>(B13*4)+(C13*8)</f>
        <v>984</v>
      </c>
      <c r="Q13" s="6">
        <f t="shared" si="0"/>
        <v>1518</v>
      </c>
      <c r="R13" s="21">
        <f t="shared" si="1"/>
        <v>1.5426829268292683</v>
      </c>
    </row>
    <row r="14" spans="1:18" ht="20.100000000000001" customHeight="1" thickBot="1" x14ac:dyDescent="0.3">
      <c r="A14" s="3" t="s">
        <v>32</v>
      </c>
      <c r="B14" s="5">
        <v>23</v>
      </c>
      <c r="C14" s="5">
        <v>16</v>
      </c>
      <c r="D14" s="5">
        <v>7</v>
      </c>
      <c r="E14" s="5">
        <v>12</v>
      </c>
      <c r="F14" s="5">
        <v>14</v>
      </c>
      <c r="G14" s="4">
        <v>12</v>
      </c>
      <c r="H14" s="4">
        <v>18</v>
      </c>
      <c r="I14" s="5">
        <v>20</v>
      </c>
      <c r="J14" s="5">
        <v>21</v>
      </c>
      <c r="K14" s="5">
        <v>19</v>
      </c>
      <c r="L14" s="5">
        <v>16</v>
      </c>
      <c r="M14" s="5">
        <v>17</v>
      </c>
      <c r="N14" s="5">
        <v>17</v>
      </c>
      <c r="O14" s="4">
        <v>15</v>
      </c>
      <c r="P14" s="6">
        <f>(B14*4)+(C14*8)</f>
        <v>220</v>
      </c>
      <c r="Q14" s="6">
        <f t="shared" si="0"/>
        <v>188</v>
      </c>
      <c r="R14" s="21">
        <f t="shared" si="1"/>
        <v>0.8545454545454545</v>
      </c>
    </row>
    <row r="15" spans="1:18" ht="20.100000000000001" customHeight="1" thickBot="1" x14ac:dyDescent="0.3">
      <c r="A15" s="3" t="s">
        <v>12</v>
      </c>
      <c r="B15" s="6">
        <f>SUM(B10:B14)</f>
        <v>800</v>
      </c>
      <c r="C15" s="6">
        <f>SUM(C10:C14)</f>
        <v>747</v>
      </c>
      <c r="D15" s="6">
        <f t="shared" ref="D15:P15" si="2">SUM(D10:D14)</f>
        <v>810</v>
      </c>
      <c r="E15" s="6">
        <f t="shared" si="2"/>
        <v>807</v>
      </c>
      <c r="F15" s="6">
        <f t="shared" si="2"/>
        <v>895</v>
      </c>
      <c r="G15" s="6">
        <f t="shared" si="2"/>
        <v>884</v>
      </c>
      <c r="H15" s="6">
        <f t="shared" si="2"/>
        <v>963</v>
      </c>
      <c r="I15" s="6">
        <f t="shared" si="2"/>
        <v>884</v>
      </c>
      <c r="J15" s="6">
        <f t="shared" si="2"/>
        <v>893</v>
      </c>
      <c r="K15" s="6">
        <f t="shared" si="2"/>
        <v>860</v>
      </c>
      <c r="L15" s="6">
        <f t="shared" si="2"/>
        <v>821</v>
      </c>
      <c r="M15" s="6">
        <f t="shared" si="2"/>
        <v>851</v>
      </c>
      <c r="N15" s="6">
        <f t="shared" si="2"/>
        <v>836</v>
      </c>
      <c r="O15" s="6">
        <f t="shared" si="2"/>
        <v>829</v>
      </c>
      <c r="P15" s="6">
        <f t="shared" si="2"/>
        <v>9176</v>
      </c>
      <c r="Q15" s="6">
        <f>SUM(D15:O15)</f>
        <v>10333</v>
      </c>
      <c r="R15" s="21">
        <f t="shared" si="1"/>
        <v>1.1260897994768964</v>
      </c>
    </row>
    <row r="16" spans="1:18" ht="23.25" customHeight="1" thickBot="1" x14ac:dyDescent="0.3">
      <c r="A16" s="15"/>
      <c r="B16" s="16"/>
      <c r="C16" s="16"/>
      <c r="D16" s="16"/>
      <c r="E16" s="16"/>
      <c r="F16" s="16"/>
      <c r="G16" s="16"/>
      <c r="H16" s="16"/>
      <c r="I16" s="17"/>
      <c r="J16" s="17"/>
      <c r="K16" s="16"/>
      <c r="L16" s="16"/>
      <c r="M16" s="16"/>
      <c r="N16" s="16"/>
      <c r="O16" s="16"/>
      <c r="P16" s="16"/>
      <c r="Q16" s="17"/>
      <c r="R16" s="18"/>
    </row>
    <row r="17" spans="1:18" ht="20.100000000000001" customHeight="1" thickBot="1" x14ac:dyDescent="0.3">
      <c r="A17" s="77" t="s">
        <v>34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1:18" ht="38.25" customHeight="1" thickBot="1" x14ac:dyDescent="0.3">
      <c r="A18" s="56"/>
      <c r="B18" s="43" t="s">
        <v>53</v>
      </c>
      <c r="C18" s="43" t="s">
        <v>55</v>
      </c>
      <c r="D18" s="9" t="s">
        <v>0</v>
      </c>
      <c r="E18" s="9" t="s">
        <v>1</v>
      </c>
      <c r="F18" s="9" t="s">
        <v>2</v>
      </c>
      <c r="G18" s="9" t="s">
        <v>3</v>
      </c>
      <c r="H18" s="9" t="s">
        <v>4</v>
      </c>
      <c r="I18" s="9" t="s">
        <v>5</v>
      </c>
      <c r="J18" s="9" t="s">
        <v>6</v>
      </c>
      <c r="K18" s="9" t="s">
        <v>7</v>
      </c>
      <c r="L18" s="9" t="s">
        <v>8</v>
      </c>
      <c r="M18" s="9" t="s">
        <v>9</v>
      </c>
      <c r="N18" s="9" t="s">
        <v>10</v>
      </c>
      <c r="O18" s="9" t="s">
        <v>11</v>
      </c>
      <c r="P18" s="53" t="s">
        <v>12</v>
      </c>
      <c r="Q18" s="54"/>
      <c r="R18" s="55"/>
    </row>
    <row r="19" spans="1:18" ht="38.25" customHeight="1" thickBot="1" x14ac:dyDescent="0.3">
      <c r="A19" s="57"/>
      <c r="B19" s="46"/>
      <c r="C19" s="46"/>
      <c r="D19" s="10" t="s">
        <v>14</v>
      </c>
      <c r="E19" s="10" t="s">
        <v>14</v>
      </c>
      <c r="F19" s="10" t="s">
        <v>14</v>
      </c>
      <c r="G19" s="10" t="s">
        <v>14</v>
      </c>
      <c r="H19" s="10" t="s">
        <v>14</v>
      </c>
      <c r="I19" s="10" t="s">
        <v>14</v>
      </c>
      <c r="J19" s="10" t="s">
        <v>14</v>
      </c>
      <c r="K19" s="10" t="s">
        <v>14</v>
      </c>
      <c r="L19" s="10" t="s">
        <v>14</v>
      </c>
      <c r="M19" s="10" t="s">
        <v>14</v>
      </c>
      <c r="N19" s="10" t="s">
        <v>14</v>
      </c>
      <c r="O19" s="10" t="s">
        <v>14</v>
      </c>
      <c r="P19" s="10" t="s">
        <v>13</v>
      </c>
      <c r="Q19" s="10" t="s">
        <v>14</v>
      </c>
      <c r="R19" s="20" t="s">
        <v>15</v>
      </c>
    </row>
    <row r="20" spans="1:18" ht="20.100000000000001" customHeight="1" thickBot="1" x14ac:dyDescent="0.3">
      <c r="A20" s="3" t="s">
        <v>33</v>
      </c>
      <c r="B20" s="32">
        <v>400</v>
      </c>
      <c r="C20" s="5">
        <v>340</v>
      </c>
      <c r="D20" s="4">
        <v>277</v>
      </c>
      <c r="E20" s="4">
        <v>328</v>
      </c>
      <c r="F20" s="4">
        <v>320</v>
      </c>
      <c r="G20" s="23">
        <v>342</v>
      </c>
      <c r="H20" s="4">
        <v>411</v>
      </c>
      <c r="I20" s="4">
        <v>372</v>
      </c>
      <c r="J20" s="4">
        <v>413</v>
      </c>
      <c r="K20" s="4">
        <v>473</v>
      </c>
      <c r="L20" s="4">
        <v>449</v>
      </c>
      <c r="M20" s="4">
        <v>360</v>
      </c>
      <c r="N20" s="4">
        <v>420</v>
      </c>
      <c r="O20" s="4">
        <v>345</v>
      </c>
      <c r="P20" s="6">
        <f>(8*B20)+(C20*4)</f>
        <v>4560</v>
      </c>
      <c r="Q20" s="6">
        <f>SUM(D20:O20)</f>
        <v>4510</v>
      </c>
      <c r="R20" s="21">
        <f>Q20/P20</f>
        <v>0.98903508771929827</v>
      </c>
    </row>
    <row r="21" spans="1:18" ht="20.100000000000001" customHeight="1" thickBot="1" x14ac:dyDescent="0.3">
      <c r="A21" s="3" t="s">
        <v>12</v>
      </c>
      <c r="B21" s="9">
        <v>400</v>
      </c>
      <c r="C21" s="9">
        <v>340</v>
      </c>
      <c r="D21" s="7">
        <f t="shared" ref="D21:O21" si="3">D20</f>
        <v>277</v>
      </c>
      <c r="E21" s="7">
        <f t="shared" si="3"/>
        <v>328</v>
      </c>
      <c r="F21" s="7">
        <f t="shared" si="3"/>
        <v>320</v>
      </c>
      <c r="G21" s="7">
        <f t="shared" si="3"/>
        <v>342</v>
      </c>
      <c r="H21" s="7">
        <f t="shared" si="3"/>
        <v>411</v>
      </c>
      <c r="I21" s="7">
        <f t="shared" si="3"/>
        <v>372</v>
      </c>
      <c r="J21" s="7">
        <f t="shared" si="3"/>
        <v>413</v>
      </c>
      <c r="K21" s="7">
        <f t="shared" si="3"/>
        <v>473</v>
      </c>
      <c r="L21" s="7">
        <f t="shared" si="3"/>
        <v>449</v>
      </c>
      <c r="M21" s="7">
        <f t="shared" si="3"/>
        <v>360</v>
      </c>
      <c r="N21" s="7">
        <f t="shared" si="3"/>
        <v>420</v>
      </c>
      <c r="O21" s="7">
        <f t="shared" si="3"/>
        <v>345</v>
      </c>
      <c r="P21" s="6">
        <f>(8*B21)+(C21*4)</f>
        <v>4560</v>
      </c>
      <c r="Q21" s="6">
        <f>Q20</f>
        <v>4510</v>
      </c>
      <c r="R21" s="21">
        <f>Q21/P21</f>
        <v>0.98903508771929827</v>
      </c>
    </row>
    <row r="22" spans="1:18" ht="23.25" customHeight="1" thickBot="1" x14ac:dyDescent="0.3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</row>
    <row r="23" spans="1:18" ht="20.100000000000001" customHeight="1" thickBot="1" x14ac:dyDescent="0.3">
      <c r="A23" s="1" t="s">
        <v>35</v>
      </c>
    </row>
    <row r="24" spans="1:18" ht="20.100000000000001" customHeight="1" thickBot="1" x14ac:dyDescent="0.3">
      <c r="A24" s="56"/>
      <c r="B24" s="43" t="s">
        <v>51</v>
      </c>
      <c r="C24" s="45"/>
      <c r="D24" s="9" t="s">
        <v>0</v>
      </c>
      <c r="E24" s="9" t="s">
        <v>1</v>
      </c>
      <c r="F24" s="9" t="s">
        <v>2</v>
      </c>
      <c r="G24" s="9" t="s">
        <v>3</v>
      </c>
      <c r="H24" s="9" t="s">
        <v>4</v>
      </c>
      <c r="I24" s="9" t="s">
        <v>5</v>
      </c>
      <c r="J24" s="9" t="s">
        <v>6</v>
      </c>
      <c r="K24" s="9" t="s">
        <v>7</v>
      </c>
      <c r="L24" s="9" t="s">
        <v>8</v>
      </c>
      <c r="M24" s="9" t="s">
        <v>9</v>
      </c>
      <c r="N24" s="9" t="s">
        <v>10</v>
      </c>
      <c r="O24" s="9" t="s">
        <v>11</v>
      </c>
      <c r="P24" s="53" t="s">
        <v>12</v>
      </c>
      <c r="Q24" s="54"/>
      <c r="R24" s="55"/>
    </row>
    <row r="25" spans="1:18" ht="15.75" thickBot="1" x14ac:dyDescent="0.3">
      <c r="A25" s="57"/>
      <c r="B25" s="46"/>
      <c r="C25" s="48"/>
      <c r="D25" s="10" t="s">
        <v>14</v>
      </c>
      <c r="E25" s="10" t="s">
        <v>14</v>
      </c>
      <c r="F25" s="10" t="s">
        <v>14</v>
      </c>
      <c r="G25" s="10" t="s">
        <v>14</v>
      </c>
      <c r="H25" s="10" t="s">
        <v>14</v>
      </c>
      <c r="I25" s="10" t="s">
        <v>14</v>
      </c>
      <c r="J25" s="10" t="s">
        <v>14</v>
      </c>
      <c r="K25" s="10" t="s">
        <v>14</v>
      </c>
      <c r="L25" s="10" t="s">
        <v>14</v>
      </c>
      <c r="M25" s="10" t="s">
        <v>14</v>
      </c>
      <c r="N25" s="10" t="s">
        <v>14</v>
      </c>
      <c r="O25" s="10" t="s">
        <v>14</v>
      </c>
      <c r="P25" s="10" t="s">
        <v>13</v>
      </c>
      <c r="Q25" s="10" t="s">
        <v>14</v>
      </c>
      <c r="R25" s="20" t="s">
        <v>15</v>
      </c>
    </row>
    <row r="26" spans="1:18" ht="20.100000000000001" customHeight="1" thickBot="1" x14ac:dyDescent="0.3">
      <c r="A26" s="3" t="s">
        <v>36</v>
      </c>
      <c r="B26" s="68">
        <v>4000</v>
      </c>
      <c r="C26" s="69"/>
      <c r="D26" s="24">
        <v>2320</v>
      </c>
      <c r="E26" s="24">
        <v>1833</v>
      </c>
      <c r="F26" s="24">
        <v>2147</v>
      </c>
      <c r="G26" s="24">
        <v>2075</v>
      </c>
      <c r="H26" s="24">
        <v>2136</v>
      </c>
      <c r="I26" s="24">
        <v>2163</v>
      </c>
      <c r="J26" s="24">
        <v>2226</v>
      </c>
      <c r="K26" s="24">
        <v>2272</v>
      </c>
      <c r="L26" s="24">
        <v>2021</v>
      </c>
      <c r="M26" s="24">
        <v>2110</v>
      </c>
      <c r="N26" s="24">
        <v>2104</v>
      </c>
      <c r="O26" s="24">
        <v>2058</v>
      </c>
      <c r="P26" s="64">
        <f>(B26*12)</f>
        <v>48000</v>
      </c>
      <c r="Q26" s="64">
        <f>SUM(D26:O27)</f>
        <v>65739</v>
      </c>
      <c r="R26" s="66">
        <f>Q26/P26</f>
        <v>1.3695625</v>
      </c>
    </row>
    <row r="27" spans="1:18" ht="20.100000000000001" customHeight="1" thickBot="1" x14ac:dyDescent="0.3">
      <c r="A27" s="3" t="s">
        <v>37</v>
      </c>
      <c r="B27" s="70"/>
      <c r="C27" s="71"/>
      <c r="D27" s="24">
        <v>3721</v>
      </c>
      <c r="E27" s="24">
        <v>2118</v>
      </c>
      <c r="F27" s="24">
        <v>3530</v>
      </c>
      <c r="G27" s="24">
        <v>3929</v>
      </c>
      <c r="H27" s="24">
        <v>4453</v>
      </c>
      <c r="I27" s="24">
        <v>3718</v>
      </c>
      <c r="J27" s="24">
        <v>2639</v>
      </c>
      <c r="K27" s="24">
        <v>3072</v>
      </c>
      <c r="L27" s="24">
        <v>3857</v>
      </c>
      <c r="M27" s="24">
        <v>3427</v>
      </c>
      <c r="N27" s="24">
        <v>3065</v>
      </c>
      <c r="O27" s="24">
        <v>2745</v>
      </c>
      <c r="P27" s="65"/>
      <c r="Q27" s="65"/>
      <c r="R27" s="67"/>
    </row>
    <row r="28" spans="1:18" ht="20.100000000000001" customHeight="1" thickBot="1" x14ac:dyDescent="0.3">
      <c r="A28" s="3" t="s">
        <v>12</v>
      </c>
      <c r="B28" s="60">
        <f>B26</f>
        <v>4000</v>
      </c>
      <c r="C28" s="62"/>
      <c r="D28" s="26">
        <f t="shared" ref="D28:O28" si="4">SUM(D26:D27)</f>
        <v>6041</v>
      </c>
      <c r="E28" s="26">
        <f t="shared" si="4"/>
        <v>3951</v>
      </c>
      <c r="F28" s="26">
        <f t="shared" si="4"/>
        <v>5677</v>
      </c>
      <c r="G28" s="26">
        <f t="shared" si="4"/>
        <v>6004</v>
      </c>
      <c r="H28" s="26">
        <f t="shared" si="4"/>
        <v>6589</v>
      </c>
      <c r="I28" s="26">
        <f t="shared" si="4"/>
        <v>5881</v>
      </c>
      <c r="J28" s="26">
        <f t="shared" si="4"/>
        <v>4865</v>
      </c>
      <c r="K28" s="26">
        <f t="shared" si="4"/>
        <v>5344</v>
      </c>
      <c r="L28" s="26">
        <f t="shared" si="4"/>
        <v>5878</v>
      </c>
      <c r="M28" s="26">
        <f t="shared" si="4"/>
        <v>5537</v>
      </c>
      <c r="N28" s="26">
        <f t="shared" si="4"/>
        <v>5169</v>
      </c>
      <c r="O28" s="26">
        <f t="shared" si="4"/>
        <v>4803</v>
      </c>
      <c r="P28" s="26">
        <f>(B28*12)</f>
        <v>48000</v>
      </c>
      <c r="Q28" s="26">
        <f t="shared" ref="Q28" si="5">SUM(D28:O28)</f>
        <v>65739</v>
      </c>
      <c r="R28" s="27">
        <f t="shared" ref="R28" si="6">Q28/P28</f>
        <v>1.3695625</v>
      </c>
    </row>
    <row r="29" spans="1:18" ht="23.25" customHeight="1" thickBot="1" x14ac:dyDescent="0.3">
      <c r="A29" s="2"/>
      <c r="B29" s="11"/>
      <c r="C29" s="11"/>
      <c r="D29" s="11"/>
      <c r="E29" s="11"/>
      <c r="F29" s="11"/>
      <c r="G29" s="11"/>
      <c r="H29" s="11"/>
      <c r="I29" s="12"/>
      <c r="J29" s="12"/>
      <c r="K29" s="11"/>
      <c r="L29" s="11"/>
      <c r="M29" s="11"/>
      <c r="N29" s="11"/>
      <c r="O29" s="11"/>
      <c r="P29" s="11"/>
      <c r="Q29" s="12"/>
      <c r="R29" s="12"/>
    </row>
    <row r="30" spans="1:18" ht="20.100000000000001" customHeight="1" thickBot="1" x14ac:dyDescent="0.3">
      <c r="A30" s="1" t="s">
        <v>38</v>
      </c>
    </row>
    <row r="31" spans="1:18" ht="34.5" customHeight="1" thickBot="1" x14ac:dyDescent="0.3">
      <c r="A31" s="56"/>
      <c r="B31" s="43" t="s">
        <v>53</v>
      </c>
      <c r="C31" s="43" t="s">
        <v>55</v>
      </c>
      <c r="D31" s="9" t="s">
        <v>0</v>
      </c>
      <c r="E31" s="9" t="s">
        <v>1</v>
      </c>
      <c r="F31" s="9" t="s">
        <v>2</v>
      </c>
      <c r="G31" s="9" t="s">
        <v>3</v>
      </c>
      <c r="H31" s="9" t="s">
        <v>4</v>
      </c>
      <c r="I31" s="9" t="s">
        <v>5</v>
      </c>
      <c r="J31" s="9" t="s">
        <v>6</v>
      </c>
      <c r="K31" s="9" t="s">
        <v>7</v>
      </c>
      <c r="L31" s="9" t="s">
        <v>8</v>
      </c>
      <c r="M31" s="9" t="s">
        <v>9</v>
      </c>
      <c r="N31" s="9" t="s">
        <v>10</v>
      </c>
      <c r="O31" s="9" t="s">
        <v>11</v>
      </c>
      <c r="P31" s="53" t="s">
        <v>12</v>
      </c>
      <c r="Q31" s="54"/>
      <c r="R31" s="55"/>
    </row>
    <row r="32" spans="1:18" ht="39.950000000000003" customHeight="1" thickBot="1" x14ac:dyDescent="0.3">
      <c r="A32" s="57"/>
      <c r="B32" s="46"/>
      <c r="C32" s="46"/>
      <c r="D32" s="10" t="s">
        <v>14</v>
      </c>
      <c r="E32" s="10" t="s">
        <v>14</v>
      </c>
      <c r="F32" s="10" t="s">
        <v>14</v>
      </c>
      <c r="G32" s="10" t="s">
        <v>14</v>
      </c>
      <c r="H32" s="10" t="s">
        <v>14</v>
      </c>
      <c r="I32" s="10" t="s">
        <v>14</v>
      </c>
      <c r="J32" s="10" t="s">
        <v>14</v>
      </c>
      <c r="K32" s="10" t="s">
        <v>14</v>
      </c>
      <c r="L32" s="10" t="s">
        <v>14</v>
      </c>
      <c r="M32" s="10" t="s">
        <v>14</v>
      </c>
      <c r="N32" s="10" t="s">
        <v>14</v>
      </c>
      <c r="O32" s="10" t="s">
        <v>14</v>
      </c>
      <c r="P32" s="10" t="s">
        <v>13</v>
      </c>
      <c r="Q32" s="10" t="s">
        <v>14</v>
      </c>
      <c r="R32" s="20" t="s">
        <v>15</v>
      </c>
    </row>
    <row r="33" spans="1:18" ht="20.100000000000001" customHeight="1" thickBot="1" x14ac:dyDescent="0.3">
      <c r="A33" s="3" t="s">
        <v>16</v>
      </c>
      <c r="B33" s="30">
        <v>1300</v>
      </c>
      <c r="C33" s="30">
        <v>800</v>
      </c>
      <c r="D33" s="29">
        <v>650</v>
      </c>
      <c r="E33" s="29">
        <v>744</v>
      </c>
      <c r="F33" s="29">
        <v>868</v>
      </c>
      <c r="G33" s="29">
        <v>747</v>
      </c>
      <c r="H33" s="29">
        <v>956</v>
      </c>
      <c r="I33" s="29">
        <v>868</v>
      </c>
      <c r="J33" s="29">
        <v>854</v>
      </c>
      <c r="K33" s="29">
        <v>972</v>
      </c>
      <c r="L33" s="29">
        <v>907</v>
      </c>
      <c r="M33" s="29">
        <v>739</v>
      </c>
      <c r="N33" s="29">
        <v>714</v>
      </c>
      <c r="O33" s="29">
        <v>763</v>
      </c>
      <c r="P33" s="26">
        <f>(B33*8)+(C33*4)</f>
        <v>13600</v>
      </c>
      <c r="Q33" s="26">
        <f>SUM(D33:O33)</f>
        <v>9782</v>
      </c>
      <c r="R33" s="27">
        <f t="shared" ref="R33:R36" si="7">Q33/P33</f>
        <v>0.71926470588235292</v>
      </c>
    </row>
    <row r="34" spans="1:18" ht="20.100000000000001" customHeight="1" thickBot="1" x14ac:dyDescent="0.3">
      <c r="A34" s="3" t="s">
        <v>17</v>
      </c>
      <c r="B34" s="32">
        <v>300</v>
      </c>
      <c r="C34" s="32">
        <v>300</v>
      </c>
      <c r="D34" s="29">
        <v>242</v>
      </c>
      <c r="E34" s="29">
        <v>292</v>
      </c>
      <c r="F34" s="29">
        <v>346</v>
      </c>
      <c r="G34" s="29">
        <v>268</v>
      </c>
      <c r="H34" s="29">
        <v>362</v>
      </c>
      <c r="I34" s="29">
        <v>278</v>
      </c>
      <c r="J34" s="29">
        <v>273</v>
      </c>
      <c r="K34" s="29">
        <v>307</v>
      </c>
      <c r="L34" s="29">
        <v>331</v>
      </c>
      <c r="M34" s="29">
        <v>275</v>
      </c>
      <c r="N34" s="29">
        <v>263</v>
      </c>
      <c r="O34" s="29">
        <v>196</v>
      </c>
      <c r="P34" s="26">
        <f>(B34*8)+(C34*4)</f>
        <v>3600</v>
      </c>
      <c r="Q34" s="26">
        <f t="shared" ref="Q34:Q36" si="8">SUM(D34:O34)</f>
        <v>3433</v>
      </c>
      <c r="R34" s="27">
        <f t="shared" si="7"/>
        <v>0.95361111111111108</v>
      </c>
    </row>
    <row r="35" spans="1:18" ht="20.100000000000001" customHeight="1" thickBot="1" x14ac:dyDescent="0.3">
      <c r="A35" s="3" t="s">
        <v>18</v>
      </c>
      <c r="B35" s="30">
        <v>3600</v>
      </c>
      <c r="C35" s="30">
        <v>3030</v>
      </c>
      <c r="D35" s="24">
        <v>2295</v>
      </c>
      <c r="E35" s="24">
        <v>2930</v>
      </c>
      <c r="F35" s="24">
        <v>3435</v>
      </c>
      <c r="G35" s="24">
        <v>2830</v>
      </c>
      <c r="H35" s="24">
        <v>3537</v>
      </c>
      <c r="I35" s="24">
        <v>3170</v>
      </c>
      <c r="J35" s="24">
        <v>3103</v>
      </c>
      <c r="K35" s="24">
        <v>3650</v>
      </c>
      <c r="L35" s="24">
        <v>3463</v>
      </c>
      <c r="M35" s="24">
        <v>3055</v>
      </c>
      <c r="N35" s="24">
        <v>3218</v>
      </c>
      <c r="O35" s="24">
        <v>2385</v>
      </c>
      <c r="P35" s="26">
        <f>(B35*8)+(C35*4)</f>
        <v>40920</v>
      </c>
      <c r="Q35" s="26">
        <f t="shared" si="8"/>
        <v>37071</v>
      </c>
      <c r="R35" s="27">
        <f t="shared" si="7"/>
        <v>0.90593841642228734</v>
      </c>
    </row>
    <row r="36" spans="1:18" ht="20.100000000000001" customHeight="1" thickBot="1" x14ac:dyDescent="0.3">
      <c r="A36" s="3" t="s">
        <v>12</v>
      </c>
      <c r="B36" s="31">
        <f>SUM(B33:B35)</f>
        <v>5200</v>
      </c>
      <c r="C36" s="31">
        <f>SUM(C33:C35)</f>
        <v>4130</v>
      </c>
      <c r="D36" s="26">
        <f t="shared" ref="D36:K36" si="9">SUM(D33:D35)</f>
        <v>3187</v>
      </c>
      <c r="E36" s="26">
        <f t="shared" si="9"/>
        <v>3966</v>
      </c>
      <c r="F36" s="26">
        <f t="shared" si="9"/>
        <v>4649</v>
      </c>
      <c r="G36" s="26">
        <f t="shared" si="9"/>
        <v>3845</v>
      </c>
      <c r="H36" s="26">
        <f t="shared" si="9"/>
        <v>4855</v>
      </c>
      <c r="I36" s="26">
        <f t="shared" si="9"/>
        <v>4316</v>
      </c>
      <c r="J36" s="26">
        <f t="shared" si="9"/>
        <v>4230</v>
      </c>
      <c r="K36" s="26">
        <f t="shared" si="9"/>
        <v>4929</v>
      </c>
      <c r="L36" s="26">
        <f t="shared" ref="L36:O36" si="10">SUM(L33:L35)</f>
        <v>4701</v>
      </c>
      <c r="M36" s="26">
        <f t="shared" si="10"/>
        <v>4069</v>
      </c>
      <c r="N36" s="26">
        <f t="shared" si="10"/>
        <v>4195</v>
      </c>
      <c r="O36" s="26">
        <f t="shared" si="10"/>
        <v>3344</v>
      </c>
      <c r="P36" s="26">
        <f>(B36*8)+(C36*4)</f>
        <v>58120</v>
      </c>
      <c r="Q36" s="26">
        <f t="shared" si="8"/>
        <v>50286</v>
      </c>
      <c r="R36" s="27">
        <f t="shared" si="7"/>
        <v>0.86520991052993801</v>
      </c>
    </row>
    <row r="37" spans="1:18" ht="23.25" customHeight="1" x14ac:dyDescent="0.25">
      <c r="A37" s="2"/>
    </row>
    <row r="38" spans="1:18" ht="20.100000000000001" customHeight="1" thickBot="1" x14ac:dyDescent="0.3">
      <c r="A38" s="78" t="s">
        <v>39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38.25" customHeight="1" thickBot="1" x14ac:dyDescent="0.3">
      <c r="A39" s="56"/>
      <c r="B39" s="43" t="s">
        <v>53</v>
      </c>
      <c r="C39" s="43" t="s">
        <v>55</v>
      </c>
      <c r="D39" s="9" t="s">
        <v>0</v>
      </c>
      <c r="E39" s="9" t="s">
        <v>1</v>
      </c>
      <c r="F39" s="9" t="s">
        <v>2</v>
      </c>
      <c r="G39" s="9" t="s">
        <v>3</v>
      </c>
      <c r="H39" s="9" t="s">
        <v>4</v>
      </c>
      <c r="I39" s="9" t="s">
        <v>5</v>
      </c>
      <c r="J39" s="9" t="s">
        <v>6</v>
      </c>
      <c r="K39" s="9" t="s">
        <v>7</v>
      </c>
      <c r="L39" s="9" t="s">
        <v>8</v>
      </c>
      <c r="M39" s="9" t="s">
        <v>9</v>
      </c>
      <c r="N39" s="9" t="s">
        <v>10</v>
      </c>
      <c r="O39" s="9" t="s">
        <v>11</v>
      </c>
      <c r="P39" s="53" t="s">
        <v>12</v>
      </c>
      <c r="Q39" s="54"/>
      <c r="R39" s="55"/>
    </row>
    <row r="40" spans="1:18" ht="38.25" customHeight="1" thickBot="1" x14ac:dyDescent="0.3">
      <c r="A40" s="57"/>
      <c r="B40" s="46"/>
      <c r="C40" s="46"/>
      <c r="D40" s="10" t="s">
        <v>14</v>
      </c>
      <c r="E40" s="10" t="s">
        <v>14</v>
      </c>
      <c r="F40" s="10" t="s">
        <v>14</v>
      </c>
      <c r="G40" s="10" t="s">
        <v>14</v>
      </c>
      <c r="H40" s="10" t="s">
        <v>14</v>
      </c>
      <c r="I40" s="10" t="s">
        <v>14</v>
      </c>
      <c r="J40" s="10" t="s">
        <v>14</v>
      </c>
      <c r="K40" s="10" t="s">
        <v>14</v>
      </c>
      <c r="L40" s="10" t="s">
        <v>14</v>
      </c>
      <c r="M40" s="10" t="s">
        <v>14</v>
      </c>
      <c r="N40" s="10" t="s">
        <v>14</v>
      </c>
      <c r="O40" s="10" t="s">
        <v>14</v>
      </c>
      <c r="P40" s="10" t="s">
        <v>13</v>
      </c>
      <c r="Q40" s="10" t="s">
        <v>14</v>
      </c>
      <c r="R40" s="20" t="s">
        <v>15</v>
      </c>
    </row>
    <row r="41" spans="1:18" ht="20.100000000000001" customHeight="1" thickBot="1" x14ac:dyDescent="0.3">
      <c r="A41" s="3" t="s">
        <v>16</v>
      </c>
      <c r="B41" s="30">
        <v>230</v>
      </c>
      <c r="C41" s="30">
        <v>230</v>
      </c>
      <c r="D41" s="29">
        <v>333</v>
      </c>
      <c r="E41" s="29">
        <v>314</v>
      </c>
      <c r="F41" s="29">
        <v>397</v>
      </c>
      <c r="G41" s="29">
        <v>364</v>
      </c>
      <c r="H41" s="29">
        <v>422</v>
      </c>
      <c r="I41" s="29">
        <v>374</v>
      </c>
      <c r="J41" s="29">
        <v>379</v>
      </c>
      <c r="K41" s="29">
        <v>477</v>
      </c>
      <c r="L41" s="29">
        <v>429</v>
      </c>
      <c r="M41" s="29">
        <v>375</v>
      </c>
      <c r="N41" s="29">
        <v>410</v>
      </c>
      <c r="O41" s="29">
        <v>355</v>
      </c>
      <c r="P41" s="26">
        <f>(8*B41)+(C41*4)</f>
        <v>2760</v>
      </c>
      <c r="Q41" s="26">
        <f>SUM(D41:O41)</f>
        <v>4629</v>
      </c>
      <c r="R41" s="27">
        <f t="shared" ref="R41:R45" si="11">Q41/P41</f>
        <v>1.6771739130434782</v>
      </c>
    </row>
    <row r="42" spans="1:18" ht="20.100000000000001" customHeight="1" thickBot="1" x14ac:dyDescent="0.3">
      <c r="A42" s="3" t="s">
        <v>17</v>
      </c>
      <c r="B42" s="32">
        <v>460</v>
      </c>
      <c r="C42" s="32">
        <v>170</v>
      </c>
      <c r="D42" s="29">
        <v>187</v>
      </c>
      <c r="E42" s="29">
        <v>170</v>
      </c>
      <c r="F42" s="29">
        <v>240</v>
      </c>
      <c r="G42" s="29">
        <v>183</v>
      </c>
      <c r="H42" s="29">
        <v>145</v>
      </c>
      <c r="I42" s="29">
        <v>145</v>
      </c>
      <c r="J42" s="29">
        <v>129</v>
      </c>
      <c r="K42" s="29">
        <v>183</v>
      </c>
      <c r="L42" s="29">
        <v>126</v>
      </c>
      <c r="M42" s="29">
        <v>142</v>
      </c>
      <c r="N42" s="29">
        <v>146</v>
      </c>
      <c r="O42" s="29">
        <v>104</v>
      </c>
      <c r="P42" s="26">
        <f>(8*B42)+(C42*4)</f>
        <v>4360</v>
      </c>
      <c r="Q42" s="26">
        <f t="shared" ref="Q42:Q44" si="12">SUM(D42:O42)</f>
        <v>1900</v>
      </c>
      <c r="R42" s="27">
        <f t="shared" si="11"/>
        <v>0.43577981651376146</v>
      </c>
    </row>
    <row r="43" spans="1:18" ht="20.100000000000001" customHeight="1" thickBot="1" x14ac:dyDescent="0.3">
      <c r="A43" s="3" t="s">
        <v>40</v>
      </c>
      <c r="B43" s="30">
        <v>600</v>
      </c>
      <c r="C43" s="30">
        <v>550</v>
      </c>
      <c r="D43" s="24">
        <v>551</v>
      </c>
      <c r="E43" s="24">
        <v>511</v>
      </c>
      <c r="F43" s="24">
        <v>674</v>
      </c>
      <c r="G43" s="24">
        <v>490</v>
      </c>
      <c r="H43" s="24">
        <v>585</v>
      </c>
      <c r="I43" s="24">
        <v>541</v>
      </c>
      <c r="J43" s="24">
        <v>384</v>
      </c>
      <c r="K43" s="24">
        <v>633</v>
      </c>
      <c r="L43" s="24">
        <v>611</v>
      </c>
      <c r="M43" s="24">
        <v>533</v>
      </c>
      <c r="N43" s="24">
        <v>695</v>
      </c>
      <c r="O43" s="29">
        <v>509</v>
      </c>
      <c r="P43" s="26">
        <f>(8*B43)+(C43*4)</f>
        <v>7000</v>
      </c>
      <c r="Q43" s="26">
        <f t="shared" si="12"/>
        <v>6717</v>
      </c>
      <c r="R43" s="27">
        <f t="shared" si="11"/>
        <v>0.95957142857142852</v>
      </c>
    </row>
    <row r="44" spans="1:18" ht="20.100000000000001" customHeight="1" thickBot="1" x14ac:dyDescent="0.3">
      <c r="A44" s="3" t="s">
        <v>41</v>
      </c>
      <c r="B44" s="30">
        <v>1090</v>
      </c>
      <c r="C44" s="30">
        <v>1430</v>
      </c>
      <c r="D44" s="24">
        <v>1519</v>
      </c>
      <c r="E44" s="24">
        <v>1097</v>
      </c>
      <c r="F44" s="24">
        <v>1332</v>
      </c>
      <c r="G44" s="24">
        <v>1841</v>
      </c>
      <c r="H44" s="24">
        <v>1794</v>
      </c>
      <c r="I44" s="24">
        <v>1638</v>
      </c>
      <c r="J44" s="24">
        <v>1276</v>
      </c>
      <c r="K44" s="24">
        <v>1480</v>
      </c>
      <c r="L44" s="24">
        <v>1857</v>
      </c>
      <c r="M44" s="24">
        <v>1550</v>
      </c>
      <c r="N44" s="24">
        <v>1245</v>
      </c>
      <c r="O44" s="24">
        <v>1339</v>
      </c>
      <c r="P44" s="26">
        <f>(8*B44)+(C44*4)</f>
        <v>14440</v>
      </c>
      <c r="Q44" s="26">
        <f t="shared" si="12"/>
        <v>17968</v>
      </c>
      <c r="R44" s="27">
        <f t="shared" si="11"/>
        <v>1.2443213296398892</v>
      </c>
    </row>
    <row r="45" spans="1:18" ht="20.100000000000001" customHeight="1" thickBot="1" x14ac:dyDescent="0.3">
      <c r="A45" s="3" t="s">
        <v>12</v>
      </c>
      <c r="B45" s="31">
        <f>SUM(B41:B44)</f>
        <v>2380</v>
      </c>
      <c r="C45" s="31">
        <f>SUM(C41:C44)</f>
        <v>2380</v>
      </c>
      <c r="D45" s="26">
        <f t="shared" ref="D45:K45" si="13">SUM(D41:D44)</f>
        <v>2590</v>
      </c>
      <c r="E45" s="26">
        <f t="shared" si="13"/>
        <v>2092</v>
      </c>
      <c r="F45" s="26">
        <f t="shared" si="13"/>
        <v>2643</v>
      </c>
      <c r="G45" s="26">
        <f t="shared" si="13"/>
        <v>2878</v>
      </c>
      <c r="H45" s="26">
        <f t="shared" si="13"/>
        <v>2946</v>
      </c>
      <c r="I45" s="26">
        <f t="shared" si="13"/>
        <v>2698</v>
      </c>
      <c r="J45" s="26">
        <f t="shared" si="13"/>
        <v>2168</v>
      </c>
      <c r="K45" s="26">
        <f t="shared" si="13"/>
        <v>2773</v>
      </c>
      <c r="L45" s="26">
        <f t="shared" ref="L45:O45" si="14">SUM(L41:L44)</f>
        <v>3023</v>
      </c>
      <c r="M45" s="26">
        <f t="shared" si="14"/>
        <v>2600</v>
      </c>
      <c r="N45" s="26">
        <f t="shared" si="14"/>
        <v>2496</v>
      </c>
      <c r="O45" s="26">
        <f t="shared" si="14"/>
        <v>2307</v>
      </c>
      <c r="P45" s="26">
        <f>(8*B45)+(C45*4)</f>
        <v>28560</v>
      </c>
      <c r="Q45" s="26">
        <f>SUM(Q41:Q44)</f>
        <v>31214</v>
      </c>
      <c r="R45" s="27">
        <f t="shared" si="11"/>
        <v>1.0929271708683472</v>
      </c>
    </row>
    <row r="46" spans="1:18" ht="20.100000000000001" customHeight="1" x14ac:dyDescent="0.25">
      <c r="A46" s="2"/>
    </row>
    <row r="47" spans="1:18" ht="20.100000000000001" customHeight="1" thickBot="1" x14ac:dyDescent="0.3">
      <c r="A47" s="78" t="s">
        <v>42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39" customHeight="1" thickBot="1" x14ac:dyDescent="0.3">
      <c r="A48" s="56"/>
      <c r="B48" s="43" t="s">
        <v>53</v>
      </c>
      <c r="C48" s="43" t="s">
        <v>55</v>
      </c>
      <c r="D48" s="9" t="s">
        <v>0</v>
      </c>
      <c r="E48" s="9" t="s">
        <v>1</v>
      </c>
      <c r="F48" s="9" t="s">
        <v>2</v>
      </c>
      <c r="G48" s="9" t="s">
        <v>3</v>
      </c>
      <c r="H48" s="9" t="s">
        <v>4</v>
      </c>
      <c r="I48" s="9" t="s">
        <v>5</v>
      </c>
      <c r="J48" s="9" t="s">
        <v>6</v>
      </c>
      <c r="K48" s="9" t="s">
        <v>7</v>
      </c>
      <c r="L48" s="9" t="s">
        <v>8</v>
      </c>
      <c r="M48" s="9" t="s">
        <v>9</v>
      </c>
      <c r="N48" s="9" t="s">
        <v>10</v>
      </c>
      <c r="O48" s="9" t="s">
        <v>11</v>
      </c>
      <c r="P48" s="53" t="s">
        <v>12</v>
      </c>
      <c r="Q48" s="54"/>
      <c r="R48" s="55"/>
    </row>
    <row r="49" spans="1:18" ht="39" customHeight="1" thickBot="1" x14ac:dyDescent="0.3">
      <c r="A49" s="57"/>
      <c r="B49" s="46"/>
      <c r="C49" s="46"/>
      <c r="D49" s="10" t="s">
        <v>14</v>
      </c>
      <c r="E49" s="10" t="s">
        <v>14</v>
      </c>
      <c r="F49" s="10" t="s">
        <v>14</v>
      </c>
      <c r="G49" s="10" t="s">
        <v>14</v>
      </c>
      <c r="H49" s="10" t="s">
        <v>14</v>
      </c>
      <c r="I49" s="10" t="s">
        <v>14</v>
      </c>
      <c r="J49" s="10" t="s">
        <v>14</v>
      </c>
      <c r="K49" s="10" t="s">
        <v>14</v>
      </c>
      <c r="L49" s="10" t="s">
        <v>14</v>
      </c>
      <c r="M49" s="10" t="s">
        <v>14</v>
      </c>
      <c r="N49" s="10" t="s">
        <v>14</v>
      </c>
      <c r="O49" s="10" t="s">
        <v>14</v>
      </c>
      <c r="P49" s="10" t="s">
        <v>13</v>
      </c>
      <c r="Q49" s="10" t="s">
        <v>14</v>
      </c>
      <c r="R49" s="20" t="s">
        <v>15</v>
      </c>
    </row>
    <row r="50" spans="1:18" ht="15.75" thickBot="1" x14ac:dyDescent="0.3">
      <c r="A50" s="3" t="s">
        <v>19</v>
      </c>
      <c r="B50" s="30">
        <v>16570</v>
      </c>
      <c r="C50" s="30">
        <v>16950</v>
      </c>
      <c r="D50" s="24">
        <v>46197</v>
      </c>
      <c r="E50" s="24">
        <v>45299</v>
      </c>
      <c r="F50" s="24">
        <v>43178</v>
      </c>
      <c r="G50" s="25">
        <v>42457</v>
      </c>
      <c r="H50" s="24">
        <v>47021</v>
      </c>
      <c r="I50" s="24">
        <v>28112</v>
      </c>
      <c r="J50" s="24">
        <v>22400</v>
      </c>
      <c r="K50" s="24">
        <v>22858</v>
      </c>
      <c r="L50" s="24">
        <v>22571</v>
      </c>
      <c r="M50" s="24">
        <v>20880</v>
      </c>
      <c r="N50" s="24">
        <v>20924</v>
      </c>
      <c r="O50" s="24">
        <v>21569</v>
      </c>
      <c r="P50" s="26">
        <f t="shared" ref="P50:P57" si="15">(B50*8)+(C50*4)</f>
        <v>200360</v>
      </c>
      <c r="Q50" s="26">
        <f>SUM(D50:O50)</f>
        <v>383466</v>
      </c>
      <c r="R50" s="27">
        <f t="shared" ref="R50:R57" si="16">Q50/P50</f>
        <v>1.9138850069874227</v>
      </c>
    </row>
    <row r="51" spans="1:18" ht="33.75" customHeight="1" thickBot="1" x14ac:dyDescent="0.3">
      <c r="A51" s="3" t="s">
        <v>20</v>
      </c>
      <c r="B51" s="30">
        <v>2560</v>
      </c>
      <c r="C51" s="30">
        <v>2560</v>
      </c>
      <c r="D51" s="24">
        <v>1480</v>
      </c>
      <c r="E51" s="24">
        <v>1614</v>
      </c>
      <c r="F51" s="24">
        <v>1875</v>
      </c>
      <c r="G51" s="25">
        <v>1550</v>
      </c>
      <c r="H51" s="24">
        <v>1750</v>
      </c>
      <c r="I51" s="24">
        <v>1594</v>
      </c>
      <c r="J51" s="24">
        <v>2006</v>
      </c>
      <c r="K51" s="24">
        <v>1742</v>
      </c>
      <c r="L51" s="24">
        <v>1604</v>
      </c>
      <c r="M51" s="24">
        <v>1493</v>
      </c>
      <c r="N51" s="24">
        <v>1559</v>
      </c>
      <c r="O51" s="24">
        <v>1703</v>
      </c>
      <c r="P51" s="26">
        <f t="shared" si="15"/>
        <v>30720</v>
      </c>
      <c r="Q51" s="26">
        <f t="shared" ref="Q51:Q57" si="17">SUM(D51:O51)</f>
        <v>19970</v>
      </c>
      <c r="R51" s="27">
        <f t="shared" si="16"/>
        <v>0.65006510416666663</v>
      </c>
    </row>
    <row r="52" spans="1:18" ht="20.100000000000001" customHeight="1" thickBot="1" x14ac:dyDescent="0.3">
      <c r="A52" s="3" t="s">
        <v>21</v>
      </c>
      <c r="B52" s="30">
        <v>3690</v>
      </c>
      <c r="C52" s="30">
        <v>3400</v>
      </c>
      <c r="D52" s="24">
        <v>3134</v>
      </c>
      <c r="E52" s="24">
        <v>3124</v>
      </c>
      <c r="F52" s="24">
        <v>3910</v>
      </c>
      <c r="G52" s="25">
        <v>3691</v>
      </c>
      <c r="H52" s="24">
        <v>3964</v>
      </c>
      <c r="I52" s="24">
        <v>3735</v>
      </c>
      <c r="J52" s="24">
        <v>3413</v>
      </c>
      <c r="K52" s="24">
        <v>4086</v>
      </c>
      <c r="L52" s="24">
        <v>4156</v>
      </c>
      <c r="M52" s="24">
        <v>3794</v>
      </c>
      <c r="N52" s="24">
        <v>3619</v>
      </c>
      <c r="O52" s="24">
        <v>3072</v>
      </c>
      <c r="P52" s="26">
        <f t="shared" si="15"/>
        <v>43120</v>
      </c>
      <c r="Q52" s="26">
        <f t="shared" si="17"/>
        <v>43698</v>
      </c>
      <c r="R52" s="27">
        <f t="shared" si="16"/>
        <v>1.0134044526901669</v>
      </c>
    </row>
    <row r="53" spans="1:18" ht="20.100000000000001" customHeight="1" thickBot="1" x14ac:dyDescent="0.3">
      <c r="A53" s="3" t="s">
        <v>22</v>
      </c>
      <c r="B53" s="30">
        <v>850</v>
      </c>
      <c r="C53" s="30">
        <v>680</v>
      </c>
      <c r="D53" s="24">
        <v>779</v>
      </c>
      <c r="E53" s="24">
        <v>701</v>
      </c>
      <c r="F53" s="24">
        <v>895</v>
      </c>
      <c r="G53" s="25">
        <v>719</v>
      </c>
      <c r="H53" s="24">
        <v>838</v>
      </c>
      <c r="I53" s="24">
        <v>785</v>
      </c>
      <c r="J53" s="24">
        <v>818</v>
      </c>
      <c r="K53" s="24">
        <v>921</v>
      </c>
      <c r="L53" s="24">
        <v>869</v>
      </c>
      <c r="M53" s="24">
        <v>776</v>
      </c>
      <c r="N53" s="24">
        <v>779</v>
      </c>
      <c r="O53" s="24">
        <v>661</v>
      </c>
      <c r="P53" s="26">
        <f t="shared" si="15"/>
        <v>9520</v>
      </c>
      <c r="Q53" s="26">
        <f t="shared" si="17"/>
        <v>9541</v>
      </c>
      <c r="R53" s="27">
        <f t="shared" si="16"/>
        <v>1.0022058823529412</v>
      </c>
    </row>
    <row r="54" spans="1:18" ht="20.100000000000001" customHeight="1" thickBot="1" x14ac:dyDescent="0.3">
      <c r="A54" s="3" t="s">
        <v>23</v>
      </c>
      <c r="B54" s="30">
        <v>200</v>
      </c>
      <c r="C54" s="30">
        <v>280</v>
      </c>
      <c r="D54" s="24">
        <v>390</v>
      </c>
      <c r="E54" s="24">
        <v>308</v>
      </c>
      <c r="F54" s="24">
        <v>320</v>
      </c>
      <c r="G54" s="25">
        <v>269</v>
      </c>
      <c r="H54" s="24">
        <v>322</v>
      </c>
      <c r="I54" s="24">
        <v>353</v>
      </c>
      <c r="J54" s="24">
        <v>298</v>
      </c>
      <c r="K54" s="24">
        <v>396</v>
      </c>
      <c r="L54" s="24">
        <v>362</v>
      </c>
      <c r="M54" s="24">
        <v>322</v>
      </c>
      <c r="N54" s="24">
        <v>316</v>
      </c>
      <c r="O54" s="24">
        <v>289</v>
      </c>
      <c r="P54" s="26">
        <f t="shared" si="15"/>
        <v>2720</v>
      </c>
      <c r="Q54" s="26">
        <f t="shared" si="17"/>
        <v>3945</v>
      </c>
      <c r="R54" s="27">
        <f t="shared" si="16"/>
        <v>1.4503676470588236</v>
      </c>
    </row>
    <row r="55" spans="1:18" ht="20.100000000000001" customHeight="1" thickBot="1" x14ac:dyDescent="0.3">
      <c r="A55" s="3" t="s">
        <v>43</v>
      </c>
      <c r="B55" s="30">
        <v>200</v>
      </c>
      <c r="C55" s="30">
        <v>200</v>
      </c>
      <c r="D55" s="24">
        <v>205</v>
      </c>
      <c r="E55" s="24">
        <v>189</v>
      </c>
      <c r="F55" s="24">
        <v>229</v>
      </c>
      <c r="G55" s="25">
        <v>187</v>
      </c>
      <c r="H55" s="24">
        <v>232</v>
      </c>
      <c r="I55" s="24">
        <v>208</v>
      </c>
      <c r="J55" s="24">
        <v>209</v>
      </c>
      <c r="K55" s="24">
        <v>255</v>
      </c>
      <c r="L55" s="24">
        <v>250</v>
      </c>
      <c r="M55" s="24">
        <v>219</v>
      </c>
      <c r="N55" s="24">
        <v>227</v>
      </c>
      <c r="O55" s="24">
        <v>222</v>
      </c>
      <c r="P55" s="26">
        <f t="shared" si="15"/>
        <v>2400</v>
      </c>
      <c r="Q55" s="26">
        <f t="shared" si="17"/>
        <v>2632</v>
      </c>
      <c r="R55" s="27">
        <f t="shared" si="16"/>
        <v>1.0966666666666667</v>
      </c>
    </row>
    <row r="56" spans="1:18" ht="30.75" thickBot="1" x14ac:dyDescent="0.3">
      <c r="A56" s="3" t="s">
        <v>24</v>
      </c>
      <c r="B56" s="30">
        <v>2290</v>
      </c>
      <c r="C56" s="30">
        <v>2290</v>
      </c>
      <c r="D56" s="24">
        <v>1315</v>
      </c>
      <c r="E56" s="24">
        <v>1227</v>
      </c>
      <c r="F56" s="24">
        <v>1578</v>
      </c>
      <c r="G56" s="25">
        <v>1357</v>
      </c>
      <c r="H56" s="24">
        <v>1560</v>
      </c>
      <c r="I56" s="24">
        <v>1466</v>
      </c>
      <c r="J56" s="24">
        <v>1339</v>
      </c>
      <c r="K56" s="24">
        <v>1448</v>
      </c>
      <c r="L56" s="24">
        <v>1294</v>
      </c>
      <c r="M56" s="24">
        <v>1234</v>
      </c>
      <c r="N56" s="24">
        <v>1286</v>
      </c>
      <c r="O56" s="24">
        <v>1252</v>
      </c>
      <c r="P56" s="26">
        <f t="shared" si="15"/>
        <v>27480</v>
      </c>
      <c r="Q56" s="26">
        <f t="shared" si="17"/>
        <v>16356</v>
      </c>
      <c r="R56" s="27">
        <f t="shared" si="16"/>
        <v>0.59519650655021838</v>
      </c>
    </row>
    <row r="57" spans="1:18" ht="20.100000000000001" customHeight="1" thickBot="1" x14ac:dyDescent="0.3">
      <c r="A57" s="3" t="s">
        <v>12</v>
      </c>
      <c r="B57" s="31">
        <f>SUM(B50:B56)</f>
        <v>26360</v>
      </c>
      <c r="C57" s="31">
        <f>SUM(C50:C56)</f>
        <v>26360</v>
      </c>
      <c r="D57" s="26">
        <f t="shared" ref="D57:K57" si="18">SUM(D50:D56)</f>
        <v>53500</v>
      </c>
      <c r="E57" s="26">
        <f t="shared" si="18"/>
        <v>52462</v>
      </c>
      <c r="F57" s="26">
        <f t="shared" si="18"/>
        <v>51985</v>
      </c>
      <c r="G57" s="26">
        <f t="shared" si="18"/>
        <v>50230</v>
      </c>
      <c r="H57" s="26">
        <f t="shared" si="18"/>
        <v>55687</v>
      </c>
      <c r="I57" s="26">
        <f t="shared" si="18"/>
        <v>36253</v>
      </c>
      <c r="J57" s="26">
        <f t="shared" si="18"/>
        <v>30483</v>
      </c>
      <c r="K57" s="26">
        <f t="shared" si="18"/>
        <v>31706</v>
      </c>
      <c r="L57" s="26">
        <f t="shared" ref="L57:O57" si="19">SUM(L50:L56)</f>
        <v>31106</v>
      </c>
      <c r="M57" s="26">
        <f t="shared" si="19"/>
        <v>28718</v>
      </c>
      <c r="N57" s="26">
        <f t="shared" si="19"/>
        <v>28710</v>
      </c>
      <c r="O57" s="26">
        <f t="shared" si="19"/>
        <v>28768</v>
      </c>
      <c r="P57" s="26">
        <f t="shared" si="15"/>
        <v>316320</v>
      </c>
      <c r="Q57" s="26">
        <f t="shared" si="17"/>
        <v>479608</v>
      </c>
      <c r="R57" s="27">
        <f t="shared" si="16"/>
        <v>1.5162114314618109</v>
      </c>
    </row>
    <row r="58" spans="1:18" ht="51.75" customHeight="1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</sheetData>
  <mergeCells count="34">
    <mergeCell ref="A58:R58"/>
    <mergeCell ref="A48:A49"/>
    <mergeCell ref="P48:R48"/>
    <mergeCell ref="A47:R47"/>
    <mergeCell ref="B48:B49"/>
    <mergeCell ref="C48:C49"/>
    <mergeCell ref="A39:A40"/>
    <mergeCell ref="P39:R39"/>
    <mergeCell ref="A38:R38"/>
    <mergeCell ref="A31:A32"/>
    <mergeCell ref="P31:R31"/>
    <mergeCell ref="B31:B32"/>
    <mergeCell ref="C31:C32"/>
    <mergeCell ref="B39:B40"/>
    <mergeCell ref="C39:C40"/>
    <mergeCell ref="A17:R17"/>
    <mergeCell ref="A4:R4"/>
    <mergeCell ref="A6:R6"/>
    <mergeCell ref="A8:A9"/>
    <mergeCell ref="B8:B9"/>
    <mergeCell ref="P8:R8"/>
    <mergeCell ref="C8:C9"/>
    <mergeCell ref="B24:C25"/>
    <mergeCell ref="B26:C27"/>
    <mergeCell ref="B28:C28"/>
    <mergeCell ref="A18:A19"/>
    <mergeCell ref="P18:R18"/>
    <mergeCell ref="B18:B19"/>
    <mergeCell ref="C18:C19"/>
    <mergeCell ref="A24:A25"/>
    <mergeCell ref="P24:R24"/>
    <mergeCell ref="P26:P27"/>
    <mergeCell ref="Q26:Q27"/>
    <mergeCell ref="R26:R27"/>
  </mergeCells>
  <pageMargins left="0.7" right="0.7" top="0.75" bottom="0.75" header="0.3" footer="0.3"/>
  <pageSetup paperSize="9" scale="60" fitToHeight="0" orientation="landscape" r:id="rId1"/>
  <rowBreaks count="1" manualBreakCount="1">
    <brk id="36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149B-D534-4785-83E4-3A92463D55F6}">
  <sheetPr>
    <pageSetUpPr fitToPage="1"/>
  </sheetPr>
  <dimension ref="A4:R58"/>
  <sheetViews>
    <sheetView showGridLines="0" view="pageBreakPreview" zoomScaleNormal="100" zoomScaleSheetLayoutView="100" workbookViewId="0">
      <selection activeCell="V14" sqref="V14"/>
    </sheetView>
  </sheetViews>
  <sheetFormatPr defaultRowHeight="15" x14ac:dyDescent="0.25"/>
  <cols>
    <col min="1" max="1" width="35.7109375" customWidth="1"/>
    <col min="2" max="5" width="11.140625" style="8" customWidth="1"/>
    <col min="6" max="17" width="10.7109375" style="8" customWidth="1"/>
    <col min="18" max="18" width="9.140625" style="8" bestFit="1" customWidth="1"/>
  </cols>
  <sheetData>
    <row r="4" spans="1:18" ht="21" x14ac:dyDescent="0.35">
      <c r="A4" s="63" t="s">
        <v>26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12" customHeight="1" x14ac:dyDescent="0.25">
      <c r="F5"/>
    </row>
    <row r="6" spans="1:18" ht="21.75" thickBot="1" x14ac:dyDescent="0.4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20.100000000000001" customHeight="1" thickBot="1" x14ac:dyDescent="0.3">
      <c r="A7" s="1" t="s">
        <v>27</v>
      </c>
    </row>
    <row r="8" spans="1:18" ht="40.5" customHeight="1" thickBot="1" x14ac:dyDescent="0.3">
      <c r="A8" s="56"/>
      <c r="B8" s="43" t="s">
        <v>25</v>
      </c>
      <c r="C8" s="45"/>
      <c r="D8" s="9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53" t="s">
        <v>12</v>
      </c>
      <c r="Q8" s="54"/>
      <c r="R8" s="55"/>
    </row>
    <row r="9" spans="1:18" ht="40.5" customHeight="1" thickBot="1" x14ac:dyDescent="0.3">
      <c r="A9" s="57"/>
      <c r="B9" s="46"/>
      <c r="C9" s="48"/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  <c r="O9" s="10" t="s">
        <v>14</v>
      </c>
      <c r="P9" s="10" t="s">
        <v>13</v>
      </c>
      <c r="Q9" s="10" t="s">
        <v>14</v>
      </c>
      <c r="R9" s="20" t="s">
        <v>15</v>
      </c>
    </row>
    <row r="10" spans="1:18" ht="20.100000000000001" customHeight="1" thickBot="1" x14ac:dyDescent="0.3">
      <c r="A10" s="3" t="s">
        <v>28</v>
      </c>
      <c r="B10" s="33">
        <v>195</v>
      </c>
      <c r="C10" s="35"/>
      <c r="D10" s="4">
        <v>199</v>
      </c>
      <c r="E10" s="4">
        <v>195</v>
      </c>
      <c r="F10" s="4">
        <v>249</v>
      </c>
      <c r="G10" s="4">
        <v>209</v>
      </c>
      <c r="H10" s="4">
        <v>247</v>
      </c>
      <c r="I10" s="4">
        <v>186</v>
      </c>
      <c r="J10" s="4">
        <v>104</v>
      </c>
      <c r="K10" s="4">
        <v>55</v>
      </c>
      <c r="L10" s="4">
        <v>40</v>
      </c>
      <c r="M10" s="4">
        <v>34</v>
      </c>
      <c r="N10" s="4">
        <v>42</v>
      </c>
      <c r="O10" s="4">
        <v>31</v>
      </c>
      <c r="P10" s="6">
        <f>(B10*12)</f>
        <v>2340</v>
      </c>
      <c r="Q10" s="6">
        <f>SUM(D10:O10)</f>
        <v>1591</v>
      </c>
      <c r="R10" s="21">
        <f>Q10/P10</f>
        <v>0.67991452991452994</v>
      </c>
    </row>
    <row r="11" spans="1:18" ht="20.100000000000001" customHeight="1" thickBot="1" x14ac:dyDescent="0.3">
      <c r="A11" s="3" t="s">
        <v>29</v>
      </c>
      <c r="B11" s="38">
        <v>210</v>
      </c>
      <c r="C11" s="39"/>
      <c r="D11" s="4">
        <v>311</v>
      </c>
      <c r="E11" s="4">
        <v>314</v>
      </c>
      <c r="F11" s="4">
        <v>331</v>
      </c>
      <c r="G11" s="4">
        <v>316</v>
      </c>
      <c r="H11" s="4">
        <v>347</v>
      </c>
      <c r="I11" s="4">
        <v>316</v>
      </c>
      <c r="J11" s="4">
        <v>320</v>
      </c>
      <c r="K11" s="4">
        <v>288</v>
      </c>
      <c r="L11" s="4">
        <v>302</v>
      </c>
      <c r="M11" s="4">
        <v>288</v>
      </c>
      <c r="N11" s="4">
        <v>258</v>
      </c>
      <c r="O11" s="4">
        <v>330</v>
      </c>
      <c r="P11" s="6">
        <f>(B11*12)</f>
        <v>2520</v>
      </c>
      <c r="Q11" s="6">
        <f t="shared" ref="Q11:Q14" si="0">SUM(D11:O11)</f>
        <v>3721</v>
      </c>
      <c r="R11" s="21">
        <f t="shared" ref="R11:R15" si="1">Q11/P11</f>
        <v>1.4765873015873017</v>
      </c>
    </row>
    <row r="12" spans="1:18" ht="20.100000000000001" customHeight="1" thickBot="1" x14ac:dyDescent="0.3">
      <c r="A12" s="3" t="s">
        <v>30</v>
      </c>
      <c r="B12" s="33">
        <v>236</v>
      </c>
      <c r="C12" s="35"/>
      <c r="D12" s="5">
        <v>187</v>
      </c>
      <c r="E12" s="5">
        <v>178</v>
      </c>
      <c r="F12" s="5">
        <v>219</v>
      </c>
      <c r="G12" s="4">
        <v>179</v>
      </c>
      <c r="H12" s="4">
        <v>217</v>
      </c>
      <c r="I12" s="5">
        <v>191</v>
      </c>
      <c r="J12" s="5">
        <v>162</v>
      </c>
      <c r="K12" s="5">
        <v>115</v>
      </c>
      <c r="L12" s="5">
        <v>66</v>
      </c>
      <c r="M12" s="5">
        <v>62</v>
      </c>
      <c r="N12" s="5">
        <v>70</v>
      </c>
      <c r="O12" s="4">
        <v>77</v>
      </c>
      <c r="P12" s="6">
        <f>(B12*12)</f>
        <v>2832</v>
      </c>
      <c r="Q12" s="6">
        <f t="shared" si="0"/>
        <v>1723</v>
      </c>
      <c r="R12" s="21">
        <f t="shared" si="1"/>
        <v>0.60840395480225984</v>
      </c>
    </row>
    <row r="13" spans="1:18" ht="20.100000000000001" customHeight="1" thickBot="1" x14ac:dyDescent="0.3">
      <c r="A13" s="3" t="s">
        <v>31</v>
      </c>
      <c r="B13" s="33">
        <v>90</v>
      </c>
      <c r="C13" s="35"/>
      <c r="D13" s="5">
        <v>120</v>
      </c>
      <c r="E13" s="5">
        <v>127</v>
      </c>
      <c r="F13" s="5">
        <v>150</v>
      </c>
      <c r="G13" s="4">
        <v>115</v>
      </c>
      <c r="H13" s="4">
        <v>164</v>
      </c>
      <c r="I13" s="5">
        <v>133</v>
      </c>
      <c r="J13" s="5">
        <v>122</v>
      </c>
      <c r="K13" s="5">
        <v>129</v>
      </c>
      <c r="L13" s="5">
        <v>108</v>
      </c>
      <c r="M13" s="5">
        <v>105</v>
      </c>
      <c r="N13" s="5">
        <v>79</v>
      </c>
      <c r="O13" s="4">
        <v>96</v>
      </c>
      <c r="P13" s="6">
        <f>(B13*12)</f>
        <v>1080</v>
      </c>
      <c r="Q13" s="6">
        <f t="shared" si="0"/>
        <v>1448</v>
      </c>
      <c r="R13" s="21">
        <f t="shared" si="1"/>
        <v>1.3407407407407408</v>
      </c>
    </row>
    <row r="14" spans="1:18" ht="20.100000000000001" customHeight="1" thickBot="1" x14ac:dyDescent="0.3">
      <c r="A14" s="3" t="s">
        <v>32</v>
      </c>
      <c r="B14" s="33">
        <v>16</v>
      </c>
      <c r="C14" s="35"/>
      <c r="D14" s="5">
        <v>14</v>
      </c>
      <c r="E14" s="5">
        <v>17</v>
      </c>
      <c r="F14" s="5">
        <v>14</v>
      </c>
      <c r="G14" s="4">
        <v>17</v>
      </c>
      <c r="H14" s="4">
        <v>15</v>
      </c>
      <c r="I14" s="5">
        <v>13</v>
      </c>
      <c r="J14" s="5">
        <v>13</v>
      </c>
      <c r="K14" s="5">
        <v>9</v>
      </c>
      <c r="L14" s="5">
        <v>5</v>
      </c>
      <c r="M14" s="5">
        <v>0</v>
      </c>
      <c r="N14" s="5">
        <v>0</v>
      </c>
      <c r="O14" s="4">
        <v>0</v>
      </c>
      <c r="P14" s="6">
        <f>(B14*12)</f>
        <v>192</v>
      </c>
      <c r="Q14" s="6">
        <f t="shared" si="0"/>
        <v>117</v>
      </c>
      <c r="R14" s="21">
        <f t="shared" si="1"/>
        <v>0.609375</v>
      </c>
    </row>
    <row r="15" spans="1:18" ht="20.100000000000001" customHeight="1" thickBot="1" x14ac:dyDescent="0.3">
      <c r="A15" s="3" t="s">
        <v>12</v>
      </c>
      <c r="B15" s="36">
        <f>SUM(B10:C14)</f>
        <v>747</v>
      </c>
      <c r="C15" s="37"/>
      <c r="D15" s="6">
        <f t="shared" ref="D15:P15" si="2">SUM(D10:D14)</f>
        <v>831</v>
      </c>
      <c r="E15" s="6">
        <f t="shared" si="2"/>
        <v>831</v>
      </c>
      <c r="F15" s="6">
        <f t="shared" si="2"/>
        <v>963</v>
      </c>
      <c r="G15" s="6">
        <f t="shared" si="2"/>
        <v>836</v>
      </c>
      <c r="H15" s="6">
        <f t="shared" si="2"/>
        <v>990</v>
      </c>
      <c r="I15" s="6">
        <f t="shared" si="2"/>
        <v>839</v>
      </c>
      <c r="J15" s="6">
        <f t="shared" si="2"/>
        <v>721</v>
      </c>
      <c r="K15" s="6">
        <f t="shared" si="2"/>
        <v>596</v>
      </c>
      <c r="L15" s="6">
        <f t="shared" si="2"/>
        <v>521</v>
      </c>
      <c r="M15" s="6">
        <f t="shared" si="2"/>
        <v>489</v>
      </c>
      <c r="N15" s="6">
        <f t="shared" si="2"/>
        <v>449</v>
      </c>
      <c r="O15" s="6">
        <f t="shared" si="2"/>
        <v>534</v>
      </c>
      <c r="P15" s="6">
        <f t="shared" si="2"/>
        <v>8964</v>
      </c>
      <c r="Q15" s="6">
        <f>SUM(D15:O15)</f>
        <v>8600</v>
      </c>
      <c r="R15" s="21">
        <f t="shared" si="1"/>
        <v>0.95939312806782684</v>
      </c>
    </row>
    <row r="16" spans="1:18" ht="23.25" customHeight="1" thickBot="1" x14ac:dyDescent="0.3">
      <c r="A16" s="15"/>
      <c r="B16" s="16"/>
      <c r="C16" s="16"/>
      <c r="D16" s="16"/>
      <c r="E16" s="16"/>
      <c r="F16" s="16"/>
      <c r="G16" s="16"/>
      <c r="H16" s="16"/>
      <c r="I16" s="17"/>
      <c r="J16" s="17"/>
      <c r="K16" s="16"/>
      <c r="L16" s="16"/>
      <c r="M16" s="16"/>
      <c r="N16" s="16"/>
      <c r="O16" s="16"/>
      <c r="P16" s="16"/>
      <c r="Q16" s="17"/>
      <c r="R16" s="18"/>
    </row>
    <row r="17" spans="1:18" ht="20.100000000000001" customHeight="1" thickBot="1" x14ac:dyDescent="0.3">
      <c r="A17" s="77" t="s">
        <v>34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1:18" ht="38.25" customHeight="1" thickBot="1" x14ac:dyDescent="0.3">
      <c r="A18" s="56"/>
      <c r="B18" s="43" t="s">
        <v>25</v>
      </c>
      <c r="C18" s="45"/>
      <c r="D18" s="9" t="s">
        <v>0</v>
      </c>
      <c r="E18" s="9" t="s">
        <v>1</v>
      </c>
      <c r="F18" s="9" t="s">
        <v>2</v>
      </c>
      <c r="G18" s="9" t="s">
        <v>3</v>
      </c>
      <c r="H18" s="9" t="s">
        <v>4</v>
      </c>
      <c r="I18" s="9" t="s">
        <v>5</v>
      </c>
      <c r="J18" s="9" t="s">
        <v>6</v>
      </c>
      <c r="K18" s="9" t="s">
        <v>7</v>
      </c>
      <c r="L18" s="9" t="s">
        <v>8</v>
      </c>
      <c r="M18" s="9" t="s">
        <v>9</v>
      </c>
      <c r="N18" s="9" t="s">
        <v>10</v>
      </c>
      <c r="O18" s="9" t="s">
        <v>11</v>
      </c>
      <c r="P18" s="53" t="s">
        <v>12</v>
      </c>
      <c r="Q18" s="54"/>
      <c r="R18" s="55"/>
    </row>
    <row r="19" spans="1:18" ht="38.25" customHeight="1" thickBot="1" x14ac:dyDescent="0.3">
      <c r="A19" s="57"/>
      <c r="B19" s="46"/>
      <c r="C19" s="48"/>
      <c r="D19" s="10" t="s">
        <v>14</v>
      </c>
      <c r="E19" s="10" t="s">
        <v>14</v>
      </c>
      <c r="F19" s="10" t="s">
        <v>14</v>
      </c>
      <c r="G19" s="10" t="s">
        <v>14</v>
      </c>
      <c r="H19" s="10" t="s">
        <v>14</v>
      </c>
      <c r="I19" s="10" t="s">
        <v>14</v>
      </c>
      <c r="J19" s="10" t="s">
        <v>14</v>
      </c>
      <c r="K19" s="10" t="s">
        <v>14</v>
      </c>
      <c r="L19" s="10" t="s">
        <v>14</v>
      </c>
      <c r="M19" s="10" t="s">
        <v>14</v>
      </c>
      <c r="N19" s="10" t="s">
        <v>14</v>
      </c>
      <c r="O19" s="10" t="s">
        <v>14</v>
      </c>
      <c r="P19" s="10" t="s">
        <v>13</v>
      </c>
      <c r="Q19" s="10" t="s">
        <v>14</v>
      </c>
      <c r="R19" s="20" t="s">
        <v>15</v>
      </c>
    </row>
    <row r="20" spans="1:18" ht="20.100000000000001" customHeight="1" thickBot="1" x14ac:dyDescent="0.3">
      <c r="A20" s="3" t="s">
        <v>33</v>
      </c>
      <c r="B20" s="33">
        <v>340</v>
      </c>
      <c r="C20" s="35"/>
      <c r="D20" s="4">
        <v>343</v>
      </c>
      <c r="E20" s="4">
        <v>334</v>
      </c>
      <c r="F20" s="4">
        <v>439</v>
      </c>
      <c r="G20" s="23">
        <v>365</v>
      </c>
      <c r="H20" s="4">
        <v>521</v>
      </c>
      <c r="I20" s="4">
        <v>428</v>
      </c>
      <c r="J20" s="4">
        <v>206</v>
      </c>
      <c r="K20" s="4">
        <v>227</v>
      </c>
      <c r="L20" s="4">
        <v>40</v>
      </c>
      <c r="M20" s="4">
        <v>0</v>
      </c>
      <c r="N20" s="4">
        <v>50</v>
      </c>
      <c r="O20" s="4">
        <v>21</v>
      </c>
      <c r="P20" s="6">
        <f>(B20*12)</f>
        <v>4080</v>
      </c>
      <c r="Q20" s="6">
        <f>SUM(D20:O20)</f>
        <v>2974</v>
      </c>
      <c r="R20" s="21">
        <f>Q20/P20</f>
        <v>0.72892156862745094</v>
      </c>
    </row>
    <row r="21" spans="1:18" ht="20.100000000000001" customHeight="1" thickBot="1" x14ac:dyDescent="0.3">
      <c r="A21" s="3" t="s">
        <v>12</v>
      </c>
      <c r="B21" s="60">
        <f>B20</f>
        <v>340</v>
      </c>
      <c r="C21" s="55"/>
      <c r="D21" s="7">
        <f t="shared" ref="D21:O21" si="3">D20</f>
        <v>343</v>
      </c>
      <c r="E21" s="7">
        <f t="shared" si="3"/>
        <v>334</v>
      </c>
      <c r="F21" s="7">
        <f t="shared" si="3"/>
        <v>439</v>
      </c>
      <c r="G21" s="7">
        <f t="shared" si="3"/>
        <v>365</v>
      </c>
      <c r="H21" s="7">
        <f t="shared" si="3"/>
        <v>521</v>
      </c>
      <c r="I21" s="7">
        <f t="shared" si="3"/>
        <v>428</v>
      </c>
      <c r="J21" s="7">
        <f t="shared" si="3"/>
        <v>206</v>
      </c>
      <c r="K21" s="7">
        <f t="shared" si="3"/>
        <v>227</v>
      </c>
      <c r="L21" s="7">
        <f t="shared" si="3"/>
        <v>40</v>
      </c>
      <c r="M21" s="7">
        <f t="shared" si="3"/>
        <v>0</v>
      </c>
      <c r="N21" s="7">
        <f t="shared" si="3"/>
        <v>50</v>
      </c>
      <c r="O21" s="7">
        <f t="shared" si="3"/>
        <v>21</v>
      </c>
      <c r="P21" s="6">
        <f>SUM(P20)</f>
        <v>4080</v>
      </c>
      <c r="Q21" s="6">
        <f>Q20</f>
        <v>2974</v>
      </c>
      <c r="R21" s="21">
        <f>Q21/P21</f>
        <v>0.72892156862745094</v>
      </c>
    </row>
    <row r="22" spans="1:18" ht="23.25" customHeight="1" thickBot="1" x14ac:dyDescent="0.3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</row>
    <row r="23" spans="1:18" ht="20.100000000000001" customHeight="1" thickBot="1" x14ac:dyDescent="0.3">
      <c r="A23" s="1" t="s">
        <v>35</v>
      </c>
    </row>
    <row r="24" spans="1:18" ht="20.100000000000001" customHeight="1" thickBot="1" x14ac:dyDescent="0.3">
      <c r="A24" s="56"/>
      <c r="B24" s="43" t="s">
        <v>51</v>
      </c>
      <c r="C24" s="45"/>
      <c r="D24" s="9" t="s">
        <v>0</v>
      </c>
      <c r="E24" s="9" t="s">
        <v>1</v>
      </c>
      <c r="F24" s="9" t="s">
        <v>2</v>
      </c>
      <c r="G24" s="9" t="s">
        <v>3</v>
      </c>
      <c r="H24" s="9" t="s">
        <v>4</v>
      </c>
      <c r="I24" s="9" t="s">
        <v>5</v>
      </c>
      <c r="J24" s="9" t="s">
        <v>6</v>
      </c>
      <c r="K24" s="9" t="s">
        <v>7</v>
      </c>
      <c r="L24" s="9" t="s">
        <v>8</v>
      </c>
      <c r="M24" s="9" t="s">
        <v>9</v>
      </c>
      <c r="N24" s="9" t="s">
        <v>10</v>
      </c>
      <c r="O24" s="9" t="s">
        <v>11</v>
      </c>
      <c r="P24" s="53" t="s">
        <v>12</v>
      </c>
      <c r="Q24" s="54"/>
      <c r="R24" s="55"/>
    </row>
    <row r="25" spans="1:18" ht="15.75" thickBot="1" x14ac:dyDescent="0.3">
      <c r="A25" s="57"/>
      <c r="B25" s="46"/>
      <c r="C25" s="48"/>
      <c r="D25" s="10" t="s">
        <v>14</v>
      </c>
      <c r="E25" s="10" t="s">
        <v>14</v>
      </c>
      <c r="F25" s="10" t="s">
        <v>14</v>
      </c>
      <c r="G25" s="10" t="s">
        <v>14</v>
      </c>
      <c r="H25" s="10" t="s">
        <v>14</v>
      </c>
      <c r="I25" s="10" t="s">
        <v>14</v>
      </c>
      <c r="J25" s="10" t="s">
        <v>14</v>
      </c>
      <c r="K25" s="10" t="s">
        <v>14</v>
      </c>
      <c r="L25" s="10" t="s">
        <v>14</v>
      </c>
      <c r="M25" s="10" t="s">
        <v>14</v>
      </c>
      <c r="N25" s="10" t="s">
        <v>14</v>
      </c>
      <c r="O25" s="10" t="s">
        <v>14</v>
      </c>
      <c r="P25" s="10" t="s">
        <v>13</v>
      </c>
      <c r="Q25" s="10" t="s">
        <v>14</v>
      </c>
      <c r="R25" s="20" t="s">
        <v>15</v>
      </c>
    </row>
    <row r="26" spans="1:18" ht="20.100000000000001" customHeight="1" thickBot="1" x14ac:dyDescent="0.3">
      <c r="A26" s="3" t="s">
        <v>36</v>
      </c>
      <c r="B26" s="68">
        <v>4000</v>
      </c>
      <c r="C26" s="69"/>
      <c r="D26" s="24">
        <v>2422</v>
      </c>
      <c r="E26" s="24">
        <v>2279</v>
      </c>
      <c r="F26" s="24">
        <v>2553</v>
      </c>
      <c r="G26" s="24">
        <v>2311</v>
      </c>
      <c r="H26" s="24">
        <v>2386</v>
      </c>
      <c r="I26" s="24">
        <v>2228</v>
      </c>
      <c r="J26" s="24">
        <v>2131</v>
      </c>
      <c r="K26" s="24">
        <v>2035</v>
      </c>
      <c r="L26" s="24">
        <v>2038</v>
      </c>
      <c r="M26" s="24">
        <v>2133</v>
      </c>
      <c r="N26" s="24">
        <v>2125</v>
      </c>
      <c r="O26" s="24">
        <v>2300</v>
      </c>
      <c r="P26" s="64">
        <f>(B26*12)</f>
        <v>48000</v>
      </c>
      <c r="Q26" s="64">
        <f>SUM(D26:O27)</f>
        <v>66506</v>
      </c>
      <c r="R26" s="66">
        <f>Q26/P26</f>
        <v>1.3855416666666667</v>
      </c>
    </row>
    <row r="27" spans="1:18" ht="20.100000000000001" customHeight="1" thickBot="1" x14ac:dyDescent="0.3">
      <c r="A27" s="3" t="s">
        <v>37</v>
      </c>
      <c r="B27" s="70"/>
      <c r="C27" s="71"/>
      <c r="D27" s="24">
        <v>1956</v>
      </c>
      <c r="E27" s="24">
        <v>2734</v>
      </c>
      <c r="F27" s="24">
        <v>4544</v>
      </c>
      <c r="G27" s="24">
        <v>4095</v>
      </c>
      <c r="H27" s="24">
        <v>5125</v>
      </c>
      <c r="I27" s="24">
        <v>3918</v>
      </c>
      <c r="J27" s="24">
        <v>2720</v>
      </c>
      <c r="K27" s="24">
        <v>3181</v>
      </c>
      <c r="L27" s="24">
        <v>2850</v>
      </c>
      <c r="M27" s="24">
        <v>3138</v>
      </c>
      <c r="N27" s="24">
        <v>2744</v>
      </c>
      <c r="O27" s="24">
        <v>2560</v>
      </c>
      <c r="P27" s="65"/>
      <c r="Q27" s="65"/>
      <c r="R27" s="67"/>
    </row>
    <row r="28" spans="1:18" ht="20.100000000000001" customHeight="1" thickBot="1" x14ac:dyDescent="0.3">
      <c r="A28" s="3" t="s">
        <v>12</v>
      </c>
      <c r="B28" s="60">
        <f>B26</f>
        <v>4000</v>
      </c>
      <c r="C28" s="62"/>
      <c r="D28" s="26">
        <f t="shared" ref="D28:O28" si="4">SUM(D26:D27)</f>
        <v>4378</v>
      </c>
      <c r="E28" s="26">
        <f t="shared" si="4"/>
        <v>5013</v>
      </c>
      <c r="F28" s="26">
        <f t="shared" si="4"/>
        <v>7097</v>
      </c>
      <c r="G28" s="26">
        <f t="shared" si="4"/>
        <v>6406</v>
      </c>
      <c r="H28" s="26">
        <f t="shared" si="4"/>
        <v>7511</v>
      </c>
      <c r="I28" s="26">
        <f t="shared" si="4"/>
        <v>6146</v>
      </c>
      <c r="J28" s="26">
        <f t="shared" si="4"/>
        <v>4851</v>
      </c>
      <c r="K28" s="26">
        <f t="shared" si="4"/>
        <v>5216</v>
      </c>
      <c r="L28" s="26">
        <f t="shared" si="4"/>
        <v>4888</v>
      </c>
      <c r="M28" s="26">
        <f t="shared" si="4"/>
        <v>5271</v>
      </c>
      <c r="N28" s="26">
        <f t="shared" si="4"/>
        <v>4869</v>
      </c>
      <c r="O28" s="26">
        <f t="shared" si="4"/>
        <v>4860</v>
      </c>
      <c r="P28" s="26">
        <f>SUM(P26)</f>
        <v>48000</v>
      </c>
      <c r="Q28" s="26">
        <f t="shared" ref="Q28" si="5">SUM(D28:O28)</f>
        <v>66506</v>
      </c>
      <c r="R28" s="27">
        <f t="shared" ref="R28" si="6">Q28/P28</f>
        <v>1.3855416666666667</v>
      </c>
    </row>
    <row r="29" spans="1:18" ht="23.25" customHeight="1" thickBot="1" x14ac:dyDescent="0.3">
      <c r="A29" s="2"/>
      <c r="B29" s="11"/>
      <c r="C29" s="11"/>
      <c r="D29" s="11"/>
      <c r="E29" s="11"/>
      <c r="F29" s="11"/>
      <c r="G29" s="11"/>
      <c r="H29" s="11"/>
      <c r="I29" s="12"/>
      <c r="J29" s="12"/>
      <c r="K29" s="11"/>
      <c r="L29" s="11"/>
      <c r="M29" s="11"/>
      <c r="N29" s="11"/>
      <c r="O29" s="11"/>
      <c r="P29" s="11"/>
      <c r="Q29" s="12"/>
      <c r="R29" s="12"/>
    </row>
    <row r="30" spans="1:18" ht="20.100000000000001" customHeight="1" thickBot="1" x14ac:dyDescent="0.3">
      <c r="A30" s="1" t="s">
        <v>38</v>
      </c>
    </row>
    <row r="31" spans="1:18" ht="34.5" customHeight="1" thickBot="1" x14ac:dyDescent="0.3">
      <c r="A31" s="56"/>
      <c r="B31" s="43" t="s">
        <v>51</v>
      </c>
      <c r="C31" s="45"/>
      <c r="D31" s="9" t="s">
        <v>0</v>
      </c>
      <c r="E31" s="9" t="s">
        <v>1</v>
      </c>
      <c r="F31" s="9" t="s">
        <v>2</v>
      </c>
      <c r="G31" s="9" t="s">
        <v>3</v>
      </c>
      <c r="H31" s="9" t="s">
        <v>4</v>
      </c>
      <c r="I31" s="9" t="s">
        <v>5</v>
      </c>
      <c r="J31" s="9" t="s">
        <v>6</v>
      </c>
      <c r="K31" s="9" t="s">
        <v>7</v>
      </c>
      <c r="L31" s="9" t="s">
        <v>8</v>
      </c>
      <c r="M31" s="9" t="s">
        <v>9</v>
      </c>
      <c r="N31" s="9" t="s">
        <v>10</v>
      </c>
      <c r="O31" s="9" t="s">
        <v>11</v>
      </c>
      <c r="P31" s="53" t="s">
        <v>12</v>
      </c>
      <c r="Q31" s="54"/>
      <c r="R31" s="55"/>
    </row>
    <row r="32" spans="1:18" ht="39.950000000000003" customHeight="1" thickBot="1" x14ac:dyDescent="0.3">
      <c r="A32" s="57"/>
      <c r="B32" s="46"/>
      <c r="C32" s="48"/>
      <c r="D32" s="10" t="s">
        <v>14</v>
      </c>
      <c r="E32" s="10" t="s">
        <v>14</v>
      </c>
      <c r="F32" s="10" t="s">
        <v>14</v>
      </c>
      <c r="G32" s="10" t="s">
        <v>14</v>
      </c>
      <c r="H32" s="10" t="s">
        <v>14</v>
      </c>
      <c r="I32" s="10" t="s">
        <v>14</v>
      </c>
      <c r="J32" s="10" t="s">
        <v>14</v>
      </c>
      <c r="K32" s="10" t="s">
        <v>14</v>
      </c>
      <c r="L32" s="10" t="s">
        <v>14</v>
      </c>
      <c r="M32" s="10" t="s">
        <v>14</v>
      </c>
      <c r="N32" s="10" t="s">
        <v>14</v>
      </c>
      <c r="O32" s="10" t="s">
        <v>14</v>
      </c>
      <c r="P32" s="10" t="s">
        <v>13</v>
      </c>
      <c r="Q32" s="10" t="s">
        <v>14</v>
      </c>
      <c r="R32" s="20" t="s">
        <v>15</v>
      </c>
    </row>
    <row r="33" spans="1:18" ht="20.100000000000001" customHeight="1" thickBot="1" x14ac:dyDescent="0.3">
      <c r="A33" s="3" t="s">
        <v>16</v>
      </c>
      <c r="B33" s="40">
        <v>800</v>
      </c>
      <c r="C33" s="42"/>
      <c r="D33" s="29">
        <v>715</v>
      </c>
      <c r="E33" s="29">
        <v>662</v>
      </c>
      <c r="F33" s="29">
        <v>972</v>
      </c>
      <c r="G33" s="29">
        <v>684</v>
      </c>
      <c r="H33" s="29">
        <v>966</v>
      </c>
      <c r="I33" s="29">
        <v>833</v>
      </c>
      <c r="J33" s="29">
        <v>489</v>
      </c>
      <c r="K33" s="29">
        <v>386</v>
      </c>
      <c r="L33" s="29">
        <v>167</v>
      </c>
      <c r="M33" s="29">
        <v>168</v>
      </c>
      <c r="N33" s="29">
        <v>130</v>
      </c>
      <c r="O33" s="29">
        <v>138</v>
      </c>
      <c r="P33" s="26">
        <f>(B33*12)</f>
        <v>9600</v>
      </c>
      <c r="Q33" s="26">
        <f>SUM(D33:O33)</f>
        <v>6310</v>
      </c>
      <c r="R33" s="27">
        <f t="shared" ref="R33:R36" si="7">Q33/P33</f>
        <v>0.65729166666666672</v>
      </c>
    </row>
    <row r="34" spans="1:18" ht="20.100000000000001" customHeight="1" thickBot="1" x14ac:dyDescent="0.3">
      <c r="A34" s="3" t="s">
        <v>17</v>
      </c>
      <c r="B34" s="80">
        <v>300</v>
      </c>
      <c r="C34" s="81"/>
      <c r="D34" s="29">
        <v>253</v>
      </c>
      <c r="E34" s="29">
        <v>236</v>
      </c>
      <c r="F34" s="29">
        <v>282</v>
      </c>
      <c r="G34" s="29">
        <v>211</v>
      </c>
      <c r="H34" s="29">
        <v>304</v>
      </c>
      <c r="I34" s="29">
        <v>259</v>
      </c>
      <c r="J34" s="29">
        <v>106</v>
      </c>
      <c r="K34" s="29">
        <v>156</v>
      </c>
      <c r="L34" s="29">
        <v>90</v>
      </c>
      <c r="M34" s="29">
        <v>45</v>
      </c>
      <c r="N34" s="29">
        <v>44</v>
      </c>
      <c r="O34" s="29">
        <v>25</v>
      </c>
      <c r="P34" s="26">
        <f>(B34*12)</f>
        <v>3600</v>
      </c>
      <c r="Q34" s="26">
        <f t="shared" ref="Q34:Q36" si="8">SUM(D34:O34)</f>
        <v>2011</v>
      </c>
      <c r="R34" s="27">
        <f t="shared" si="7"/>
        <v>0.55861111111111106</v>
      </c>
    </row>
    <row r="35" spans="1:18" ht="20.100000000000001" customHeight="1" thickBot="1" x14ac:dyDescent="0.3">
      <c r="A35" s="3" t="s">
        <v>18</v>
      </c>
      <c r="B35" s="40">
        <v>3030</v>
      </c>
      <c r="C35" s="42"/>
      <c r="D35" s="24">
        <v>2696</v>
      </c>
      <c r="E35" s="24">
        <v>2677</v>
      </c>
      <c r="F35" s="24">
        <v>3794</v>
      </c>
      <c r="G35" s="24">
        <v>2967</v>
      </c>
      <c r="H35" s="24">
        <v>3711</v>
      </c>
      <c r="I35" s="24">
        <v>3381</v>
      </c>
      <c r="J35" s="24">
        <v>2436</v>
      </c>
      <c r="K35" s="24">
        <v>2864</v>
      </c>
      <c r="L35" s="24">
        <v>1919</v>
      </c>
      <c r="M35" s="24">
        <v>1670</v>
      </c>
      <c r="N35" s="24">
        <v>1547</v>
      </c>
      <c r="O35" s="24">
        <v>895</v>
      </c>
      <c r="P35" s="26">
        <f>(B35*12)</f>
        <v>36360</v>
      </c>
      <c r="Q35" s="26">
        <f t="shared" si="8"/>
        <v>30557</v>
      </c>
      <c r="R35" s="27">
        <f t="shared" si="7"/>
        <v>0.84040154015401536</v>
      </c>
    </row>
    <row r="36" spans="1:18" ht="20.100000000000001" customHeight="1" thickBot="1" x14ac:dyDescent="0.3">
      <c r="A36" s="3" t="s">
        <v>12</v>
      </c>
      <c r="B36" s="60">
        <f>SUM(B33:C35)</f>
        <v>4130</v>
      </c>
      <c r="C36" s="62"/>
      <c r="D36" s="26">
        <f t="shared" ref="D36:O36" si="9">SUM(D33:D35)</f>
        <v>3664</v>
      </c>
      <c r="E36" s="26">
        <f t="shared" si="9"/>
        <v>3575</v>
      </c>
      <c r="F36" s="26">
        <f t="shared" si="9"/>
        <v>5048</v>
      </c>
      <c r="G36" s="26">
        <f t="shared" si="9"/>
        <v>3862</v>
      </c>
      <c r="H36" s="26">
        <f t="shared" si="9"/>
        <v>4981</v>
      </c>
      <c r="I36" s="26">
        <f t="shared" si="9"/>
        <v>4473</v>
      </c>
      <c r="J36" s="26">
        <f t="shared" si="9"/>
        <v>3031</v>
      </c>
      <c r="K36" s="26">
        <f t="shared" si="9"/>
        <v>3406</v>
      </c>
      <c r="L36" s="26">
        <f t="shared" si="9"/>
        <v>2176</v>
      </c>
      <c r="M36" s="26">
        <f t="shared" si="9"/>
        <v>1883</v>
      </c>
      <c r="N36" s="26">
        <f t="shared" si="9"/>
        <v>1721</v>
      </c>
      <c r="O36" s="26">
        <f t="shared" si="9"/>
        <v>1058</v>
      </c>
      <c r="P36" s="26">
        <f>SUM(P33:P35)</f>
        <v>49560</v>
      </c>
      <c r="Q36" s="26">
        <f t="shared" si="8"/>
        <v>38878</v>
      </c>
      <c r="R36" s="27">
        <f t="shared" si="7"/>
        <v>0.78446327683615824</v>
      </c>
    </row>
    <row r="37" spans="1:18" ht="23.25" customHeight="1" x14ac:dyDescent="0.25">
      <c r="A37" s="2"/>
    </row>
    <row r="38" spans="1:18" ht="20.100000000000001" customHeight="1" thickBot="1" x14ac:dyDescent="0.3">
      <c r="A38" s="78" t="s">
        <v>39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ht="38.25" customHeight="1" thickBot="1" x14ac:dyDescent="0.3">
      <c r="A39" s="56"/>
      <c r="B39" s="43" t="s">
        <v>51</v>
      </c>
      <c r="C39" s="45"/>
      <c r="D39" s="9" t="s">
        <v>0</v>
      </c>
      <c r="E39" s="9" t="s">
        <v>1</v>
      </c>
      <c r="F39" s="9" t="s">
        <v>2</v>
      </c>
      <c r="G39" s="9" t="s">
        <v>3</v>
      </c>
      <c r="H39" s="9" t="s">
        <v>4</v>
      </c>
      <c r="I39" s="9" t="s">
        <v>5</v>
      </c>
      <c r="J39" s="9" t="s">
        <v>6</v>
      </c>
      <c r="K39" s="9" t="s">
        <v>7</v>
      </c>
      <c r="L39" s="9" t="s">
        <v>8</v>
      </c>
      <c r="M39" s="9" t="s">
        <v>9</v>
      </c>
      <c r="N39" s="9" t="s">
        <v>10</v>
      </c>
      <c r="O39" s="9" t="s">
        <v>11</v>
      </c>
      <c r="P39" s="53" t="s">
        <v>12</v>
      </c>
      <c r="Q39" s="54"/>
      <c r="R39" s="55"/>
    </row>
    <row r="40" spans="1:18" ht="38.25" customHeight="1" thickBot="1" x14ac:dyDescent="0.3">
      <c r="A40" s="57"/>
      <c r="B40" s="46"/>
      <c r="C40" s="48"/>
      <c r="D40" s="10" t="s">
        <v>14</v>
      </c>
      <c r="E40" s="10" t="s">
        <v>14</v>
      </c>
      <c r="F40" s="10" t="s">
        <v>14</v>
      </c>
      <c r="G40" s="10" t="s">
        <v>14</v>
      </c>
      <c r="H40" s="10" t="s">
        <v>14</v>
      </c>
      <c r="I40" s="10" t="s">
        <v>14</v>
      </c>
      <c r="J40" s="10" t="s">
        <v>14</v>
      </c>
      <c r="K40" s="10" t="s">
        <v>14</v>
      </c>
      <c r="L40" s="10" t="s">
        <v>14</v>
      </c>
      <c r="M40" s="10" t="s">
        <v>14</v>
      </c>
      <c r="N40" s="10" t="s">
        <v>14</v>
      </c>
      <c r="O40" s="10" t="s">
        <v>14</v>
      </c>
      <c r="P40" s="10" t="s">
        <v>13</v>
      </c>
      <c r="Q40" s="10" t="s">
        <v>14</v>
      </c>
      <c r="R40" s="20" t="s">
        <v>15</v>
      </c>
    </row>
    <row r="41" spans="1:18" ht="20.100000000000001" customHeight="1" thickBot="1" x14ac:dyDescent="0.3">
      <c r="A41" s="3" t="s">
        <v>16</v>
      </c>
      <c r="B41" s="40">
        <v>230</v>
      </c>
      <c r="C41" s="42"/>
      <c r="D41" s="29">
        <v>417</v>
      </c>
      <c r="E41" s="29">
        <v>372</v>
      </c>
      <c r="F41" s="29">
        <v>373</v>
      </c>
      <c r="G41" s="29">
        <v>360</v>
      </c>
      <c r="H41" s="29">
        <v>395</v>
      </c>
      <c r="I41" s="29">
        <v>412</v>
      </c>
      <c r="J41" s="29">
        <v>330</v>
      </c>
      <c r="K41" s="29">
        <v>331</v>
      </c>
      <c r="L41" s="29">
        <v>68</v>
      </c>
      <c r="M41" s="29">
        <v>71</v>
      </c>
      <c r="N41" s="29">
        <v>49</v>
      </c>
      <c r="O41" s="29">
        <v>56</v>
      </c>
      <c r="P41" s="26">
        <f>(B41*12)</f>
        <v>2760</v>
      </c>
      <c r="Q41" s="26">
        <f>SUM(D41:O41)</f>
        <v>3234</v>
      </c>
      <c r="R41" s="27">
        <f t="shared" ref="R41:R45" si="10">Q41/P41</f>
        <v>1.1717391304347826</v>
      </c>
    </row>
    <row r="42" spans="1:18" ht="20.100000000000001" customHeight="1" thickBot="1" x14ac:dyDescent="0.3">
      <c r="A42" s="3" t="s">
        <v>17</v>
      </c>
      <c r="B42" s="80">
        <v>170</v>
      </c>
      <c r="C42" s="81"/>
      <c r="D42" s="29">
        <v>145</v>
      </c>
      <c r="E42" s="29">
        <v>140</v>
      </c>
      <c r="F42" s="29">
        <v>210</v>
      </c>
      <c r="G42" s="29">
        <v>174</v>
      </c>
      <c r="H42" s="29">
        <v>180</v>
      </c>
      <c r="I42" s="29">
        <v>159</v>
      </c>
      <c r="J42" s="29">
        <v>140</v>
      </c>
      <c r="K42" s="29">
        <v>179</v>
      </c>
      <c r="L42" s="29">
        <v>95</v>
      </c>
      <c r="M42" s="29">
        <v>94</v>
      </c>
      <c r="N42" s="29">
        <v>47</v>
      </c>
      <c r="O42" s="29">
        <v>47</v>
      </c>
      <c r="P42" s="26">
        <f>(B42*12)</f>
        <v>2040</v>
      </c>
      <c r="Q42" s="26">
        <f t="shared" ref="Q42:Q44" si="11">SUM(D42:O42)</f>
        <v>1610</v>
      </c>
      <c r="R42" s="27">
        <f t="shared" si="10"/>
        <v>0.78921568627450978</v>
      </c>
    </row>
    <row r="43" spans="1:18" ht="20.100000000000001" customHeight="1" thickBot="1" x14ac:dyDescent="0.3">
      <c r="A43" s="3" t="s">
        <v>40</v>
      </c>
      <c r="B43" s="40">
        <v>550</v>
      </c>
      <c r="C43" s="42"/>
      <c r="D43" s="24">
        <v>489</v>
      </c>
      <c r="E43" s="24">
        <v>550</v>
      </c>
      <c r="F43" s="24">
        <v>713</v>
      </c>
      <c r="G43" s="24">
        <v>605</v>
      </c>
      <c r="H43" s="24">
        <v>817</v>
      </c>
      <c r="I43" s="24">
        <v>779</v>
      </c>
      <c r="J43" s="24">
        <v>800</v>
      </c>
      <c r="K43" s="24">
        <v>552</v>
      </c>
      <c r="L43" s="24">
        <v>304</v>
      </c>
      <c r="M43" s="24">
        <v>182</v>
      </c>
      <c r="N43" s="24">
        <v>150</v>
      </c>
      <c r="O43" s="29">
        <v>71</v>
      </c>
      <c r="P43" s="26">
        <f>(B43*12)</f>
        <v>6600</v>
      </c>
      <c r="Q43" s="26">
        <f t="shared" si="11"/>
        <v>6012</v>
      </c>
      <c r="R43" s="27">
        <f t="shared" si="10"/>
        <v>0.91090909090909089</v>
      </c>
    </row>
    <row r="44" spans="1:18" ht="20.100000000000001" customHeight="1" thickBot="1" x14ac:dyDescent="0.3">
      <c r="A44" s="3" t="s">
        <v>41</v>
      </c>
      <c r="B44" s="40">
        <v>1430</v>
      </c>
      <c r="C44" s="42"/>
      <c r="D44" s="24">
        <v>1444</v>
      </c>
      <c r="E44" s="24">
        <v>1550</v>
      </c>
      <c r="F44" s="24">
        <v>1790</v>
      </c>
      <c r="G44" s="24">
        <v>1681</v>
      </c>
      <c r="H44" s="24">
        <v>1920</v>
      </c>
      <c r="I44" s="24">
        <v>1907</v>
      </c>
      <c r="J44" s="24">
        <v>1925</v>
      </c>
      <c r="K44" s="24">
        <v>2009</v>
      </c>
      <c r="L44" s="24">
        <v>2027</v>
      </c>
      <c r="M44" s="24">
        <v>2236</v>
      </c>
      <c r="N44" s="24">
        <v>1982</v>
      </c>
      <c r="O44" s="24">
        <v>1932</v>
      </c>
      <c r="P44" s="26">
        <f>(B44*12)</f>
        <v>17160</v>
      </c>
      <c r="Q44" s="26">
        <f t="shared" si="11"/>
        <v>22403</v>
      </c>
      <c r="R44" s="27">
        <f t="shared" si="10"/>
        <v>1.3055361305361306</v>
      </c>
    </row>
    <row r="45" spans="1:18" ht="20.100000000000001" customHeight="1" thickBot="1" x14ac:dyDescent="0.3">
      <c r="A45" s="3" t="s">
        <v>12</v>
      </c>
      <c r="B45" s="60">
        <f>SUM(B41:C44)</f>
        <v>2380</v>
      </c>
      <c r="C45" s="62"/>
      <c r="D45" s="26">
        <f t="shared" ref="D45:O45" si="12">SUM(D41:D44)</f>
        <v>2495</v>
      </c>
      <c r="E45" s="26">
        <f t="shared" si="12"/>
        <v>2612</v>
      </c>
      <c r="F45" s="26">
        <f t="shared" si="12"/>
        <v>3086</v>
      </c>
      <c r="G45" s="26">
        <f t="shared" si="12"/>
        <v>2820</v>
      </c>
      <c r="H45" s="26">
        <f t="shared" si="12"/>
        <v>3312</v>
      </c>
      <c r="I45" s="26">
        <f t="shared" si="12"/>
        <v>3257</v>
      </c>
      <c r="J45" s="26">
        <f t="shared" si="12"/>
        <v>3195</v>
      </c>
      <c r="K45" s="26">
        <f t="shared" si="12"/>
        <v>3071</v>
      </c>
      <c r="L45" s="26">
        <f t="shared" si="12"/>
        <v>2494</v>
      </c>
      <c r="M45" s="26">
        <f t="shared" si="12"/>
        <v>2583</v>
      </c>
      <c r="N45" s="26">
        <f t="shared" si="12"/>
        <v>2228</v>
      </c>
      <c r="O45" s="26">
        <f t="shared" si="12"/>
        <v>2106</v>
      </c>
      <c r="P45" s="26">
        <f>SUM(P41:P44)</f>
        <v>28560</v>
      </c>
      <c r="Q45" s="26">
        <f>SUM(Q41:Q44)</f>
        <v>33259</v>
      </c>
      <c r="R45" s="27">
        <f t="shared" si="10"/>
        <v>1.1645308123249301</v>
      </c>
    </row>
    <row r="46" spans="1:18" ht="20.100000000000001" customHeight="1" x14ac:dyDescent="0.25">
      <c r="A46" s="2"/>
    </row>
    <row r="47" spans="1:18" ht="20.100000000000001" customHeight="1" thickBot="1" x14ac:dyDescent="0.3">
      <c r="A47" s="78" t="s">
        <v>42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ht="39" customHeight="1" thickBot="1" x14ac:dyDescent="0.3">
      <c r="A48" s="56"/>
      <c r="B48" s="43" t="s">
        <v>51</v>
      </c>
      <c r="C48" s="45"/>
      <c r="D48" s="9" t="s">
        <v>0</v>
      </c>
      <c r="E48" s="9" t="s">
        <v>1</v>
      </c>
      <c r="F48" s="9" t="s">
        <v>2</v>
      </c>
      <c r="G48" s="9" t="s">
        <v>3</v>
      </c>
      <c r="H48" s="9" t="s">
        <v>4</v>
      </c>
      <c r="I48" s="9" t="s">
        <v>5</v>
      </c>
      <c r="J48" s="9" t="s">
        <v>6</v>
      </c>
      <c r="K48" s="9" t="s">
        <v>7</v>
      </c>
      <c r="L48" s="9" t="s">
        <v>8</v>
      </c>
      <c r="M48" s="9" t="s">
        <v>9</v>
      </c>
      <c r="N48" s="9" t="s">
        <v>10</v>
      </c>
      <c r="O48" s="9" t="s">
        <v>11</v>
      </c>
      <c r="P48" s="53" t="s">
        <v>12</v>
      </c>
      <c r="Q48" s="54"/>
      <c r="R48" s="55"/>
    </row>
    <row r="49" spans="1:18" ht="39" customHeight="1" thickBot="1" x14ac:dyDescent="0.3">
      <c r="A49" s="57"/>
      <c r="B49" s="46"/>
      <c r="C49" s="48"/>
      <c r="D49" s="10" t="s">
        <v>14</v>
      </c>
      <c r="E49" s="10" t="s">
        <v>14</v>
      </c>
      <c r="F49" s="10" t="s">
        <v>14</v>
      </c>
      <c r="G49" s="10" t="s">
        <v>14</v>
      </c>
      <c r="H49" s="10" t="s">
        <v>14</v>
      </c>
      <c r="I49" s="10" t="s">
        <v>14</v>
      </c>
      <c r="J49" s="10" t="s">
        <v>14</v>
      </c>
      <c r="K49" s="10" t="s">
        <v>14</v>
      </c>
      <c r="L49" s="10" t="s">
        <v>14</v>
      </c>
      <c r="M49" s="10" t="s">
        <v>14</v>
      </c>
      <c r="N49" s="10" t="s">
        <v>14</v>
      </c>
      <c r="O49" s="10" t="s">
        <v>14</v>
      </c>
      <c r="P49" s="10" t="s">
        <v>13</v>
      </c>
      <c r="Q49" s="10" t="s">
        <v>14</v>
      </c>
      <c r="R49" s="20" t="s">
        <v>15</v>
      </c>
    </row>
    <row r="50" spans="1:18" ht="15.75" thickBot="1" x14ac:dyDescent="0.3">
      <c r="A50" s="3" t="s">
        <v>19</v>
      </c>
      <c r="B50" s="40">
        <v>16950</v>
      </c>
      <c r="C50" s="42"/>
      <c r="D50" s="24">
        <v>22670</v>
      </c>
      <c r="E50" s="24">
        <v>22665</v>
      </c>
      <c r="F50" s="24">
        <v>23448</v>
      </c>
      <c r="G50" s="25">
        <v>20523</v>
      </c>
      <c r="H50" s="24">
        <v>23112</v>
      </c>
      <c r="I50" s="24">
        <v>22662</v>
      </c>
      <c r="J50" s="24">
        <v>17749</v>
      </c>
      <c r="K50" s="24">
        <v>15128</v>
      </c>
      <c r="L50" s="24">
        <v>12328</v>
      </c>
      <c r="M50" s="24">
        <v>13786</v>
      </c>
      <c r="N50" s="24">
        <v>12237</v>
      </c>
      <c r="O50" s="24">
        <v>14156</v>
      </c>
      <c r="P50" s="26">
        <f t="shared" ref="P50:P56" si="13">(B50*12)</f>
        <v>203400</v>
      </c>
      <c r="Q50" s="26">
        <f>SUM(D50:O50)</f>
        <v>220464</v>
      </c>
      <c r="R50" s="27">
        <f t="shared" ref="R50:R57" si="14">Q50/P50</f>
        <v>1.0838938053097344</v>
      </c>
    </row>
    <row r="51" spans="1:18" ht="33.75" customHeight="1" thickBot="1" x14ac:dyDescent="0.3">
      <c r="A51" s="3" t="s">
        <v>20</v>
      </c>
      <c r="B51" s="40">
        <v>2560</v>
      </c>
      <c r="C51" s="42"/>
      <c r="D51" s="24">
        <v>1746</v>
      </c>
      <c r="E51" s="24">
        <v>1720</v>
      </c>
      <c r="F51" s="24">
        <v>2187</v>
      </c>
      <c r="G51" s="25">
        <v>1624</v>
      </c>
      <c r="H51" s="24">
        <v>1865</v>
      </c>
      <c r="I51" s="24">
        <v>1729</v>
      </c>
      <c r="J51" s="24">
        <v>1582</v>
      </c>
      <c r="K51" s="24">
        <v>782</v>
      </c>
      <c r="L51" s="24">
        <v>509</v>
      </c>
      <c r="M51" s="24">
        <v>253</v>
      </c>
      <c r="N51" s="24">
        <v>400</v>
      </c>
      <c r="O51" s="24">
        <v>234</v>
      </c>
      <c r="P51" s="26">
        <f t="shared" si="13"/>
        <v>30720</v>
      </c>
      <c r="Q51" s="26">
        <f t="shared" ref="Q51:Q57" si="15">SUM(D51:O51)</f>
        <v>14631</v>
      </c>
      <c r="R51" s="27">
        <f t="shared" si="14"/>
        <v>0.47626953124999999</v>
      </c>
    </row>
    <row r="52" spans="1:18" ht="20.100000000000001" customHeight="1" thickBot="1" x14ac:dyDescent="0.3">
      <c r="A52" s="3" t="s">
        <v>21</v>
      </c>
      <c r="B52" s="40">
        <v>3400</v>
      </c>
      <c r="C52" s="42"/>
      <c r="D52" s="24">
        <v>3051</v>
      </c>
      <c r="E52" s="24">
        <v>3107</v>
      </c>
      <c r="F52" s="24">
        <v>4419</v>
      </c>
      <c r="G52" s="25">
        <v>4117</v>
      </c>
      <c r="H52" s="24">
        <v>4896</v>
      </c>
      <c r="I52" s="24">
        <v>4335</v>
      </c>
      <c r="J52" s="24">
        <v>2908</v>
      </c>
      <c r="K52" s="24">
        <v>2707</v>
      </c>
      <c r="L52" s="24">
        <v>1856</v>
      </c>
      <c r="M52" s="24">
        <v>1879</v>
      </c>
      <c r="N52" s="24">
        <v>1540</v>
      </c>
      <c r="O52" s="24">
        <v>1320</v>
      </c>
      <c r="P52" s="26">
        <f t="shared" si="13"/>
        <v>40800</v>
      </c>
      <c r="Q52" s="26">
        <f t="shared" si="15"/>
        <v>36135</v>
      </c>
      <c r="R52" s="27">
        <f t="shared" si="14"/>
        <v>0.88566176470588232</v>
      </c>
    </row>
    <row r="53" spans="1:18" ht="20.100000000000001" customHeight="1" thickBot="1" x14ac:dyDescent="0.3">
      <c r="A53" s="3" t="s">
        <v>22</v>
      </c>
      <c r="B53" s="40">
        <v>680</v>
      </c>
      <c r="C53" s="42"/>
      <c r="D53" s="24">
        <v>824</v>
      </c>
      <c r="E53" s="24">
        <v>725</v>
      </c>
      <c r="F53" s="24">
        <v>879</v>
      </c>
      <c r="G53" s="25">
        <v>729</v>
      </c>
      <c r="H53" s="24">
        <v>806</v>
      </c>
      <c r="I53" s="24">
        <v>804</v>
      </c>
      <c r="J53" s="24">
        <v>546</v>
      </c>
      <c r="K53" s="24">
        <v>404</v>
      </c>
      <c r="L53" s="24">
        <v>364</v>
      </c>
      <c r="M53" s="24">
        <v>362</v>
      </c>
      <c r="N53" s="24">
        <v>320</v>
      </c>
      <c r="O53" s="24">
        <v>346</v>
      </c>
      <c r="P53" s="26">
        <f t="shared" si="13"/>
        <v>8160</v>
      </c>
      <c r="Q53" s="26">
        <f t="shared" si="15"/>
        <v>7109</v>
      </c>
      <c r="R53" s="27">
        <f t="shared" si="14"/>
        <v>0.87120098039215688</v>
      </c>
    </row>
    <row r="54" spans="1:18" ht="20.100000000000001" customHeight="1" thickBot="1" x14ac:dyDescent="0.3">
      <c r="A54" s="3" t="s">
        <v>23</v>
      </c>
      <c r="B54" s="40">
        <v>280</v>
      </c>
      <c r="C54" s="42"/>
      <c r="D54" s="24">
        <v>362</v>
      </c>
      <c r="E54" s="24">
        <v>285</v>
      </c>
      <c r="F54" s="24">
        <v>331</v>
      </c>
      <c r="G54" s="25">
        <v>248</v>
      </c>
      <c r="H54" s="24">
        <v>381</v>
      </c>
      <c r="I54" s="24">
        <v>269</v>
      </c>
      <c r="J54" s="24">
        <v>235</v>
      </c>
      <c r="K54" s="24">
        <v>211</v>
      </c>
      <c r="L54" s="24">
        <v>106</v>
      </c>
      <c r="M54" s="24">
        <v>159</v>
      </c>
      <c r="N54" s="24">
        <v>139</v>
      </c>
      <c r="O54" s="24">
        <v>102</v>
      </c>
      <c r="P54" s="26">
        <f t="shared" si="13"/>
        <v>3360</v>
      </c>
      <c r="Q54" s="26">
        <f t="shared" si="15"/>
        <v>2828</v>
      </c>
      <c r="R54" s="27">
        <f t="shared" si="14"/>
        <v>0.84166666666666667</v>
      </c>
    </row>
    <row r="55" spans="1:18" ht="20.100000000000001" customHeight="1" thickBot="1" x14ac:dyDescent="0.3">
      <c r="A55" s="3" t="s">
        <v>43</v>
      </c>
      <c r="B55" s="40">
        <v>200</v>
      </c>
      <c r="C55" s="42"/>
      <c r="D55" s="24">
        <v>238</v>
      </c>
      <c r="E55" s="24">
        <v>225</v>
      </c>
      <c r="F55" s="24">
        <v>273</v>
      </c>
      <c r="G55" s="25">
        <v>192</v>
      </c>
      <c r="H55" s="24">
        <v>254</v>
      </c>
      <c r="I55" s="24">
        <v>220</v>
      </c>
      <c r="J55" s="24">
        <v>186</v>
      </c>
      <c r="K55" s="24">
        <v>200</v>
      </c>
      <c r="L55" s="24">
        <v>14</v>
      </c>
      <c r="M55" s="24">
        <v>27</v>
      </c>
      <c r="N55" s="24">
        <v>18</v>
      </c>
      <c r="O55" s="24">
        <v>24</v>
      </c>
      <c r="P55" s="26">
        <f t="shared" si="13"/>
        <v>2400</v>
      </c>
      <c r="Q55" s="26">
        <f t="shared" si="15"/>
        <v>1871</v>
      </c>
      <c r="R55" s="27">
        <f t="shared" si="14"/>
        <v>0.77958333333333329</v>
      </c>
    </row>
    <row r="56" spans="1:18" ht="30.75" thickBot="1" x14ac:dyDescent="0.3">
      <c r="A56" s="3" t="s">
        <v>24</v>
      </c>
      <c r="B56" s="40">
        <v>2290</v>
      </c>
      <c r="C56" s="42"/>
      <c r="D56" s="24">
        <v>1414</v>
      </c>
      <c r="E56" s="24">
        <v>1318</v>
      </c>
      <c r="F56" s="24">
        <v>1574</v>
      </c>
      <c r="G56" s="25">
        <v>1355</v>
      </c>
      <c r="H56" s="24">
        <v>1538</v>
      </c>
      <c r="I56" s="24">
        <v>1455</v>
      </c>
      <c r="J56" s="24">
        <v>1097</v>
      </c>
      <c r="K56" s="24">
        <v>1201</v>
      </c>
      <c r="L56" s="24">
        <v>950</v>
      </c>
      <c r="M56" s="24">
        <v>685</v>
      </c>
      <c r="N56" s="24">
        <v>713</v>
      </c>
      <c r="O56" s="24">
        <v>762</v>
      </c>
      <c r="P56" s="26">
        <f t="shared" si="13"/>
        <v>27480</v>
      </c>
      <c r="Q56" s="26">
        <f t="shared" si="15"/>
        <v>14062</v>
      </c>
      <c r="R56" s="27">
        <f t="shared" si="14"/>
        <v>0.51171761280931582</v>
      </c>
    </row>
    <row r="57" spans="1:18" ht="20.100000000000001" customHeight="1" thickBot="1" x14ac:dyDescent="0.3">
      <c r="A57" s="3" t="s">
        <v>12</v>
      </c>
      <c r="B57" s="60">
        <f>SUM(B50:C56)</f>
        <v>26360</v>
      </c>
      <c r="C57" s="62"/>
      <c r="D57" s="26">
        <f t="shared" ref="D57:O57" si="16">SUM(D50:D56)</f>
        <v>30305</v>
      </c>
      <c r="E57" s="26">
        <f t="shared" si="16"/>
        <v>30045</v>
      </c>
      <c r="F57" s="26">
        <f t="shared" si="16"/>
        <v>33111</v>
      </c>
      <c r="G57" s="26">
        <f t="shared" si="16"/>
        <v>28788</v>
      </c>
      <c r="H57" s="26">
        <f t="shared" si="16"/>
        <v>32852</v>
      </c>
      <c r="I57" s="26">
        <f t="shared" si="16"/>
        <v>31474</v>
      </c>
      <c r="J57" s="26">
        <f t="shared" si="16"/>
        <v>24303</v>
      </c>
      <c r="K57" s="26">
        <f t="shared" si="16"/>
        <v>20633</v>
      </c>
      <c r="L57" s="26">
        <f t="shared" si="16"/>
        <v>16127</v>
      </c>
      <c r="M57" s="26">
        <f t="shared" si="16"/>
        <v>17151</v>
      </c>
      <c r="N57" s="26">
        <f t="shared" si="16"/>
        <v>15367</v>
      </c>
      <c r="O57" s="26">
        <f t="shared" si="16"/>
        <v>16944</v>
      </c>
      <c r="P57" s="26">
        <f>SUM(P50:P56)</f>
        <v>316320</v>
      </c>
      <c r="Q57" s="26">
        <f t="shared" si="15"/>
        <v>297100</v>
      </c>
      <c r="R57" s="27">
        <f t="shared" si="14"/>
        <v>0.93923874557410214</v>
      </c>
    </row>
    <row r="58" spans="1:18" ht="246" customHeight="1" x14ac:dyDescent="0.25">
      <c r="A58" s="82" t="s">
        <v>58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</sheetData>
  <mergeCells count="54">
    <mergeCell ref="A58:R58"/>
    <mergeCell ref="A48:A49"/>
    <mergeCell ref="B48:C49"/>
    <mergeCell ref="P48:R48"/>
    <mergeCell ref="B50:C50"/>
    <mergeCell ref="B51:C51"/>
    <mergeCell ref="B52:C52"/>
    <mergeCell ref="B53:C53"/>
    <mergeCell ref="B54:C54"/>
    <mergeCell ref="B55:C55"/>
    <mergeCell ref="B56:C56"/>
    <mergeCell ref="B57:C57"/>
    <mergeCell ref="A47:R47"/>
    <mergeCell ref="B33:C33"/>
    <mergeCell ref="B34:C34"/>
    <mergeCell ref="B35:C35"/>
    <mergeCell ref="B36:C36"/>
    <mergeCell ref="A38:R38"/>
    <mergeCell ref="A39:A40"/>
    <mergeCell ref="B39:C40"/>
    <mergeCell ref="P39:R39"/>
    <mergeCell ref="B41:C41"/>
    <mergeCell ref="B42:C42"/>
    <mergeCell ref="B43:C43"/>
    <mergeCell ref="B44:C44"/>
    <mergeCell ref="B45:C45"/>
    <mergeCell ref="A31:A32"/>
    <mergeCell ref="B31:C32"/>
    <mergeCell ref="P31:R31"/>
    <mergeCell ref="A18:A19"/>
    <mergeCell ref="B18:C19"/>
    <mergeCell ref="P18:R18"/>
    <mergeCell ref="B20:C20"/>
    <mergeCell ref="B21:C21"/>
    <mergeCell ref="A24:A25"/>
    <mergeCell ref="B24:C25"/>
    <mergeCell ref="P24:R24"/>
    <mergeCell ref="B26:C27"/>
    <mergeCell ref="P26:P27"/>
    <mergeCell ref="Q26:Q27"/>
    <mergeCell ref="R26:R27"/>
    <mergeCell ref="B28:C28"/>
    <mergeCell ref="A17:R17"/>
    <mergeCell ref="A4:R4"/>
    <mergeCell ref="A6:R6"/>
    <mergeCell ref="A8:A9"/>
    <mergeCell ref="B8:C9"/>
    <mergeCell ref="P8:R8"/>
    <mergeCell ref="B10:C10"/>
    <mergeCell ref="B11:C11"/>
    <mergeCell ref="B12:C12"/>
    <mergeCell ref="B13:C13"/>
    <mergeCell ref="B14:C14"/>
    <mergeCell ref="B15:C15"/>
  </mergeCells>
  <pageMargins left="0.7" right="0.7" top="0.75" bottom="0.75" header="0.3" footer="0.3"/>
  <pageSetup paperSize="9" scale="60" fitToHeight="0" orientation="landscape" r:id="rId1"/>
  <rowBreaks count="1" manualBreakCount="1">
    <brk id="36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3F506-8808-4749-B514-8685EC0D9137}">
  <sheetPr>
    <pageSetUpPr fitToPage="1"/>
  </sheetPr>
  <dimension ref="A3:R57"/>
  <sheetViews>
    <sheetView showGridLines="0" tabSelected="1" view="pageBreakPreview" zoomScaleNormal="100" zoomScaleSheetLayoutView="100" workbookViewId="0">
      <selection activeCell="H11" sqref="H11"/>
    </sheetView>
  </sheetViews>
  <sheetFormatPr defaultRowHeight="15" x14ac:dyDescent="0.25"/>
  <cols>
    <col min="1" max="1" width="35.7109375" customWidth="1"/>
    <col min="2" max="5" width="11.140625" style="8" customWidth="1"/>
    <col min="6" max="17" width="10.7109375" style="8" customWidth="1"/>
    <col min="18" max="18" width="9.140625" style="8" bestFit="1" customWidth="1"/>
  </cols>
  <sheetData>
    <row r="3" spans="1:18" ht="21" x14ac:dyDescent="0.35">
      <c r="A3" s="63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2" customHeight="1" x14ac:dyDescent="0.25">
      <c r="F4"/>
    </row>
    <row r="5" spans="1:18" ht="21.75" thickBot="1" x14ac:dyDescent="0.4">
      <c r="A5" s="63" t="s">
        <v>57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20.100000000000001" customHeight="1" thickBot="1" x14ac:dyDescent="0.3">
      <c r="A6" s="1" t="s">
        <v>27</v>
      </c>
    </row>
    <row r="7" spans="1:18" ht="40.5" customHeight="1" thickBot="1" x14ac:dyDescent="0.3">
      <c r="A7" s="56"/>
      <c r="B7" s="43" t="s">
        <v>25</v>
      </c>
      <c r="C7" s="45"/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9" t="s">
        <v>5</v>
      </c>
      <c r="J7" s="9" t="s">
        <v>6</v>
      </c>
      <c r="K7" s="9" t="s">
        <v>7</v>
      </c>
      <c r="L7" s="9" t="s">
        <v>8</v>
      </c>
      <c r="M7" s="9" t="s">
        <v>9</v>
      </c>
      <c r="N7" s="9" t="s">
        <v>10</v>
      </c>
      <c r="O7" s="9" t="s">
        <v>11</v>
      </c>
      <c r="P7" s="53" t="s">
        <v>12</v>
      </c>
      <c r="Q7" s="54"/>
      <c r="R7" s="55"/>
    </row>
    <row r="8" spans="1:18" ht="40.5" customHeight="1" thickBot="1" x14ac:dyDescent="0.3">
      <c r="A8" s="57"/>
      <c r="B8" s="46"/>
      <c r="C8" s="48"/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14</v>
      </c>
      <c r="J8" s="10" t="s">
        <v>14</v>
      </c>
      <c r="K8" s="10" t="s">
        <v>14</v>
      </c>
      <c r="L8" s="10" t="s">
        <v>14</v>
      </c>
      <c r="M8" s="10" t="s">
        <v>14</v>
      </c>
      <c r="N8" s="10" t="s">
        <v>14</v>
      </c>
      <c r="O8" s="10" t="s">
        <v>14</v>
      </c>
      <c r="P8" s="10" t="s">
        <v>13</v>
      </c>
      <c r="Q8" s="10" t="s">
        <v>14</v>
      </c>
      <c r="R8" s="20" t="s">
        <v>15</v>
      </c>
    </row>
    <row r="9" spans="1:18" ht="20.100000000000001" customHeight="1" thickBot="1" x14ac:dyDescent="0.3">
      <c r="A9" s="3" t="s">
        <v>28</v>
      </c>
      <c r="B9" s="33">
        <v>195</v>
      </c>
      <c r="C9" s="35"/>
      <c r="D9" s="4">
        <v>34</v>
      </c>
      <c r="E9" s="4">
        <v>23</v>
      </c>
      <c r="F9" s="4">
        <v>36</v>
      </c>
      <c r="G9" s="4"/>
      <c r="H9" s="4"/>
      <c r="I9" s="4"/>
      <c r="J9" s="4"/>
      <c r="K9" s="4"/>
      <c r="L9" s="4"/>
      <c r="M9" s="4"/>
      <c r="N9" s="4"/>
      <c r="O9" s="4"/>
      <c r="P9" s="6">
        <f>(B9*3)</f>
        <v>585</v>
      </c>
      <c r="Q9" s="6">
        <f>SUM(D9:O9)</f>
        <v>93</v>
      </c>
      <c r="R9" s="21">
        <f>Q9/P9</f>
        <v>0.15897435897435896</v>
      </c>
    </row>
    <row r="10" spans="1:18" ht="20.100000000000001" customHeight="1" thickBot="1" x14ac:dyDescent="0.3">
      <c r="A10" s="3" t="s">
        <v>29</v>
      </c>
      <c r="B10" s="38">
        <v>210</v>
      </c>
      <c r="C10" s="39"/>
      <c r="D10" s="4">
        <v>269</v>
      </c>
      <c r="E10" s="4">
        <v>276</v>
      </c>
      <c r="F10" s="4">
        <v>329</v>
      </c>
      <c r="G10" s="4"/>
      <c r="H10" s="4"/>
      <c r="I10" s="4"/>
      <c r="J10" s="4"/>
      <c r="K10" s="4"/>
      <c r="L10" s="4"/>
      <c r="M10" s="4"/>
      <c r="N10" s="4"/>
      <c r="O10" s="4"/>
      <c r="P10" s="6">
        <f>(B10*3)</f>
        <v>630</v>
      </c>
      <c r="Q10" s="6">
        <f t="shared" ref="Q10:Q13" si="0">SUM(D10:O10)</f>
        <v>874</v>
      </c>
      <c r="R10" s="21">
        <f t="shared" ref="R10:R14" si="1">Q10/P10</f>
        <v>1.3873015873015873</v>
      </c>
    </row>
    <row r="11" spans="1:18" ht="20.100000000000001" customHeight="1" thickBot="1" x14ac:dyDescent="0.3">
      <c r="A11" s="3" t="s">
        <v>30</v>
      </c>
      <c r="B11" s="33">
        <v>236</v>
      </c>
      <c r="C11" s="35"/>
      <c r="D11" s="5">
        <v>63</v>
      </c>
      <c r="E11" s="5">
        <v>56</v>
      </c>
      <c r="F11" s="5">
        <v>82</v>
      </c>
      <c r="G11" s="4"/>
      <c r="H11" s="4"/>
      <c r="I11" s="5"/>
      <c r="J11" s="5"/>
      <c r="K11" s="5"/>
      <c r="L11" s="5"/>
      <c r="M11" s="5"/>
      <c r="N11" s="5"/>
      <c r="O11" s="4"/>
      <c r="P11" s="6">
        <f>(B11*3)</f>
        <v>708</v>
      </c>
      <c r="Q11" s="6">
        <f t="shared" si="0"/>
        <v>201</v>
      </c>
      <c r="R11" s="21">
        <f t="shared" si="1"/>
        <v>0.28389830508474578</v>
      </c>
    </row>
    <row r="12" spans="1:18" ht="20.100000000000001" customHeight="1" thickBot="1" x14ac:dyDescent="0.3">
      <c r="A12" s="3" t="s">
        <v>31</v>
      </c>
      <c r="B12" s="33">
        <v>90</v>
      </c>
      <c r="C12" s="35"/>
      <c r="D12" s="5">
        <v>93</v>
      </c>
      <c r="E12" s="5">
        <v>86</v>
      </c>
      <c r="F12" s="5">
        <v>121</v>
      </c>
      <c r="G12" s="4"/>
      <c r="H12" s="4"/>
      <c r="I12" s="5"/>
      <c r="J12" s="5"/>
      <c r="K12" s="5"/>
      <c r="L12" s="5"/>
      <c r="M12" s="5"/>
      <c r="N12" s="5"/>
      <c r="O12" s="4"/>
      <c r="P12" s="6">
        <f>(B12*3)</f>
        <v>270</v>
      </c>
      <c r="Q12" s="6">
        <f t="shared" si="0"/>
        <v>300</v>
      </c>
      <c r="R12" s="21">
        <f t="shared" si="1"/>
        <v>1.1111111111111112</v>
      </c>
    </row>
    <row r="13" spans="1:18" ht="20.100000000000001" customHeight="1" thickBot="1" x14ac:dyDescent="0.3">
      <c r="A13" s="3" t="s">
        <v>32</v>
      </c>
      <c r="B13" s="33">
        <v>16</v>
      </c>
      <c r="C13" s="35"/>
      <c r="D13" s="5">
        <v>2</v>
      </c>
      <c r="E13" s="5">
        <v>6</v>
      </c>
      <c r="F13" s="5">
        <v>4</v>
      </c>
      <c r="G13" s="4"/>
      <c r="H13" s="4"/>
      <c r="I13" s="5"/>
      <c r="J13" s="5"/>
      <c r="K13" s="5"/>
      <c r="L13" s="5"/>
      <c r="M13" s="5"/>
      <c r="N13" s="5"/>
      <c r="O13" s="4"/>
      <c r="P13" s="6">
        <f>(B13*3)</f>
        <v>48</v>
      </c>
      <c r="Q13" s="6">
        <f t="shared" si="0"/>
        <v>12</v>
      </c>
      <c r="R13" s="21">
        <f t="shared" si="1"/>
        <v>0.25</v>
      </c>
    </row>
    <row r="14" spans="1:18" ht="20.100000000000001" customHeight="1" thickBot="1" x14ac:dyDescent="0.3">
      <c r="A14" s="3" t="s">
        <v>12</v>
      </c>
      <c r="B14" s="36">
        <f>SUM(B9:C13)</f>
        <v>747</v>
      </c>
      <c r="C14" s="37"/>
      <c r="D14" s="6">
        <f t="shared" ref="D14:P14" si="2">SUM(D9:D13)</f>
        <v>461</v>
      </c>
      <c r="E14" s="6">
        <f t="shared" si="2"/>
        <v>447</v>
      </c>
      <c r="F14" s="6">
        <f t="shared" si="2"/>
        <v>572</v>
      </c>
      <c r="G14" s="6">
        <f t="shared" si="2"/>
        <v>0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2"/>
        <v>2241</v>
      </c>
      <c r="Q14" s="6">
        <f>SUM(D14:O14)</f>
        <v>1480</v>
      </c>
      <c r="R14" s="21">
        <f t="shared" si="1"/>
        <v>0.66041945560017845</v>
      </c>
    </row>
    <row r="15" spans="1:18" ht="23.25" customHeight="1" thickBot="1" x14ac:dyDescent="0.3">
      <c r="A15" s="15"/>
      <c r="B15" s="16"/>
      <c r="C15" s="16"/>
      <c r="D15" s="16"/>
      <c r="E15" s="16"/>
      <c r="F15" s="16"/>
      <c r="G15" s="16"/>
      <c r="H15" s="16"/>
      <c r="I15" s="17"/>
      <c r="J15" s="17"/>
      <c r="K15" s="16"/>
      <c r="L15" s="16"/>
      <c r="M15" s="16"/>
      <c r="N15" s="16"/>
      <c r="O15" s="16"/>
      <c r="P15" s="16"/>
      <c r="Q15" s="17"/>
      <c r="R15" s="18"/>
    </row>
    <row r="16" spans="1:18" ht="20.100000000000001" customHeight="1" thickBot="1" x14ac:dyDescent="0.3">
      <c r="A16" s="77" t="s">
        <v>34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18" ht="38.25" customHeight="1" thickBot="1" x14ac:dyDescent="0.3">
      <c r="A17" s="56"/>
      <c r="B17" s="43" t="s">
        <v>25</v>
      </c>
      <c r="C17" s="45"/>
      <c r="D17" s="9" t="s">
        <v>0</v>
      </c>
      <c r="E17" s="9" t="s">
        <v>1</v>
      </c>
      <c r="F17" s="9" t="s">
        <v>2</v>
      </c>
      <c r="G17" s="9" t="s">
        <v>3</v>
      </c>
      <c r="H17" s="9" t="s">
        <v>4</v>
      </c>
      <c r="I17" s="9" t="s">
        <v>5</v>
      </c>
      <c r="J17" s="9" t="s">
        <v>6</v>
      </c>
      <c r="K17" s="9" t="s">
        <v>7</v>
      </c>
      <c r="L17" s="9" t="s">
        <v>8</v>
      </c>
      <c r="M17" s="9" t="s">
        <v>9</v>
      </c>
      <c r="N17" s="9" t="s">
        <v>10</v>
      </c>
      <c r="O17" s="9" t="s">
        <v>11</v>
      </c>
      <c r="P17" s="53" t="s">
        <v>12</v>
      </c>
      <c r="Q17" s="54"/>
      <c r="R17" s="55"/>
    </row>
    <row r="18" spans="1:18" ht="38.25" customHeight="1" thickBot="1" x14ac:dyDescent="0.3">
      <c r="A18" s="57"/>
      <c r="B18" s="46"/>
      <c r="C18" s="48"/>
      <c r="D18" s="10" t="s">
        <v>14</v>
      </c>
      <c r="E18" s="10" t="s">
        <v>14</v>
      </c>
      <c r="F18" s="10" t="s">
        <v>14</v>
      </c>
      <c r="G18" s="10" t="s">
        <v>14</v>
      </c>
      <c r="H18" s="10" t="s">
        <v>14</v>
      </c>
      <c r="I18" s="10" t="s">
        <v>14</v>
      </c>
      <c r="J18" s="10" t="s">
        <v>14</v>
      </c>
      <c r="K18" s="10" t="s">
        <v>14</v>
      </c>
      <c r="L18" s="10" t="s">
        <v>14</v>
      </c>
      <c r="M18" s="10" t="s">
        <v>14</v>
      </c>
      <c r="N18" s="10" t="s">
        <v>14</v>
      </c>
      <c r="O18" s="10" t="s">
        <v>14</v>
      </c>
      <c r="P18" s="10" t="s">
        <v>13</v>
      </c>
      <c r="Q18" s="10" t="s">
        <v>14</v>
      </c>
      <c r="R18" s="20" t="s">
        <v>15</v>
      </c>
    </row>
    <row r="19" spans="1:18" ht="20.100000000000001" customHeight="1" thickBot="1" x14ac:dyDescent="0.3">
      <c r="A19" s="3" t="s">
        <v>33</v>
      </c>
      <c r="B19" s="33">
        <v>340</v>
      </c>
      <c r="C19" s="35"/>
      <c r="D19" s="4">
        <v>35</v>
      </c>
      <c r="E19" s="4">
        <v>35</v>
      </c>
      <c r="F19" s="4">
        <v>38</v>
      </c>
      <c r="G19" s="23"/>
      <c r="H19" s="4"/>
      <c r="I19" s="4"/>
      <c r="J19" s="4"/>
      <c r="K19" s="4"/>
      <c r="L19" s="4"/>
      <c r="M19" s="4"/>
      <c r="N19" s="4"/>
      <c r="O19" s="4"/>
      <c r="P19" s="6">
        <f>(B19*3)</f>
        <v>1020</v>
      </c>
      <c r="Q19" s="6">
        <f>SUM(D19:O19)</f>
        <v>108</v>
      </c>
      <c r="R19" s="21">
        <f>Q19/P19</f>
        <v>0.10588235294117647</v>
      </c>
    </row>
    <row r="20" spans="1:18" ht="20.100000000000001" customHeight="1" thickBot="1" x14ac:dyDescent="0.3">
      <c r="A20" s="3" t="s">
        <v>12</v>
      </c>
      <c r="B20" s="60">
        <f>B19</f>
        <v>340</v>
      </c>
      <c r="C20" s="55"/>
      <c r="D20" s="7">
        <f t="shared" ref="D20:O20" si="3">D19</f>
        <v>35</v>
      </c>
      <c r="E20" s="7">
        <f t="shared" si="3"/>
        <v>35</v>
      </c>
      <c r="F20" s="7">
        <f t="shared" si="3"/>
        <v>38</v>
      </c>
      <c r="G20" s="7">
        <f t="shared" si="3"/>
        <v>0</v>
      </c>
      <c r="H20" s="7">
        <f t="shared" si="3"/>
        <v>0</v>
      </c>
      <c r="I20" s="7">
        <f t="shared" si="3"/>
        <v>0</v>
      </c>
      <c r="J20" s="7">
        <f t="shared" si="3"/>
        <v>0</v>
      </c>
      <c r="K20" s="7">
        <f t="shared" si="3"/>
        <v>0</v>
      </c>
      <c r="L20" s="7">
        <f t="shared" si="3"/>
        <v>0</v>
      </c>
      <c r="M20" s="7">
        <f t="shared" si="3"/>
        <v>0</v>
      </c>
      <c r="N20" s="7">
        <f t="shared" si="3"/>
        <v>0</v>
      </c>
      <c r="O20" s="7">
        <f t="shared" si="3"/>
        <v>0</v>
      </c>
      <c r="P20" s="6">
        <f>SUM(P19)</f>
        <v>1020</v>
      </c>
      <c r="Q20" s="6">
        <f>Q19</f>
        <v>108</v>
      </c>
      <c r="R20" s="21">
        <f>Q20/P20</f>
        <v>0.10588235294117647</v>
      </c>
    </row>
    <row r="21" spans="1:18" ht="23.25" customHeight="1" thickBot="1" x14ac:dyDescent="0.3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</row>
    <row r="22" spans="1:18" ht="20.100000000000001" customHeight="1" thickBot="1" x14ac:dyDescent="0.3">
      <c r="A22" s="1" t="s">
        <v>35</v>
      </c>
    </row>
    <row r="23" spans="1:18" ht="20.100000000000001" customHeight="1" thickBot="1" x14ac:dyDescent="0.3">
      <c r="A23" s="56"/>
      <c r="B23" s="43" t="s">
        <v>51</v>
      </c>
      <c r="C23" s="45"/>
      <c r="D23" s="9" t="s">
        <v>0</v>
      </c>
      <c r="E23" s="9" t="s">
        <v>1</v>
      </c>
      <c r="F23" s="9" t="s">
        <v>2</v>
      </c>
      <c r="G23" s="9" t="s">
        <v>3</v>
      </c>
      <c r="H23" s="9" t="s">
        <v>4</v>
      </c>
      <c r="I23" s="9" t="s">
        <v>5</v>
      </c>
      <c r="J23" s="9" t="s">
        <v>6</v>
      </c>
      <c r="K23" s="9" t="s">
        <v>7</v>
      </c>
      <c r="L23" s="9" t="s">
        <v>8</v>
      </c>
      <c r="M23" s="9" t="s">
        <v>9</v>
      </c>
      <c r="N23" s="9" t="s">
        <v>10</v>
      </c>
      <c r="O23" s="9" t="s">
        <v>11</v>
      </c>
      <c r="P23" s="53" t="s">
        <v>12</v>
      </c>
      <c r="Q23" s="54"/>
      <c r="R23" s="55"/>
    </row>
    <row r="24" spans="1:18" ht="15.75" thickBot="1" x14ac:dyDescent="0.3">
      <c r="A24" s="57"/>
      <c r="B24" s="46"/>
      <c r="C24" s="48"/>
      <c r="D24" s="10" t="s">
        <v>14</v>
      </c>
      <c r="E24" s="10" t="s">
        <v>14</v>
      </c>
      <c r="F24" s="10" t="s">
        <v>14</v>
      </c>
      <c r="G24" s="10" t="s">
        <v>14</v>
      </c>
      <c r="H24" s="10" t="s">
        <v>14</v>
      </c>
      <c r="I24" s="10" t="s">
        <v>14</v>
      </c>
      <c r="J24" s="10" t="s">
        <v>14</v>
      </c>
      <c r="K24" s="10" t="s">
        <v>14</v>
      </c>
      <c r="L24" s="10" t="s">
        <v>14</v>
      </c>
      <c r="M24" s="10" t="s">
        <v>14</v>
      </c>
      <c r="N24" s="10" t="s">
        <v>14</v>
      </c>
      <c r="O24" s="10" t="s">
        <v>14</v>
      </c>
      <c r="P24" s="10" t="s">
        <v>13</v>
      </c>
      <c r="Q24" s="10" t="s">
        <v>14</v>
      </c>
      <c r="R24" s="20" t="s">
        <v>15</v>
      </c>
    </row>
    <row r="25" spans="1:18" ht="20.100000000000001" customHeight="1" thickBot="1" x14ac:dyDescent="0.3">
      <c r="A25" s="3" t="s">
        <v>36</v>
      </c>
      <c r="B25" s="68">
        <v>4000</v>
      </c>
      <c r="C25" s="69"/>
      <c r="D25" s="24">
        <v>2456</v>
      </c>
      <c r="E25" s="24">
        <v>2551</v>
      </c>
      <c r="F25" s="24">
        <v>2944</v>
      </c>
      <c r="G25" s="24"/>
      <c r="H25" s="24"/>
      <c r="I25" s="24"/>
      <c r="J25" s="24"/>
      <c r="K25" s="24"/>
      <c r="L25" s="24"/>
      <c r="M25" s="24"/>
      <c r="N25" s="24"/>
      <c r="O25" s="24"/>
      <c r="P25" s="64">
        <f>(B25*3)</f>
        <v>12000</v>
      </c>
      <c r="Q25" s="64">
        <f>SUM(D25:O26)</f>
        <v>17528</v>
      </c>
      <c r="R25" s="66">
        <f>Q25/P25</f>
        <v>1.4606666666666666</v>
      </c>
    </row>
    <row r="26" spans="1:18" ht="20.100000000000001" customHeight="1" thickBot="1" x14ac:dyDescent="0.3">
      <c r="A26" s="3" t="s">
        <v>37</v>
      </c>
      <c r="B26" s="70"/>
      <c r="C26" s="71"/>
      <c r="D26" s="24">
        <v>1906</v>
      </c>
      <c r="E26" s="24">
        <v>3028</v>
      </c>
      <c r="F26" s="24">
        <v>4643</v>
      </c>
      <c r="G26" s="24"/>
      <c r="H26" s="24"/>
      <c r="I26" s="24"/>
      <c r="J26" s="24"/>
      <c r="K26" s="24"/>
      <c r="L26" s="24"/>
      <c r="M26" s="24"/>
      <c r="N26" s="24"/>
      <c r="O26" s="24"/>
      <c r="P26" s="65"/>
      <c r="Q26" s="65"/>
      <c r="R26" s="67"/>
    </row>
    <row r="27" spans="1:18" ht="20.100000000000001" customHeight="1" thickBot="1" x14ac:dyDescent="0.3">
      <c r="A27" s="3" t="s">
        <v>12</v>
      </c>
      <c r="B27" s="60">
        <f>B25</f>
        <v>4000</v>
      </c>
      <c r="C27" s="62"/>
      <c r="D27" s="26">
        <f t="shared" ref="D27:O27" si="4">SUM(D25:D26)</f>
        <v>4362</v>
      </c>
      <c r="E27" s="26">
        <f t="shared" si="4"/>
        <v>5579</v>
      </c>
      <c r="F27" s="26">
        <f t="shared" si="4"/>
        <v>7587</v>
      </c>
      <c r="G27" s="26">
        <f t="shared" si="4"/>
        <v>0</v>
      </c>
      <c r="H27" s="26">
        <f t="shared" si="4"/>
        <v>0</v>
      </c>
      <c r="I27" s="26">
        <f t="shared" si="4"/>
        <v>0</v>
      </c>
      <c r="J27" s="26">
        <f t="shared" si="4"/>
        <v>0</v>
      </c>
      <c r="K27" s="26">
        <f t="shared" si="4"/>
        <v>0</v>
      </c>
      <c r="L27" s="26">
        <f t="shared" si="4"/>
        <v>0</v>
      </c>
      <c r="M27" s="26">
        <f t="shared" si="4"/>
        <v>0</v>
      </c>
      <c r="N27" s="26">
        <f t="shared" si="4"/>
        <v>0</v>
      </c>
      <c r="O27" s="26">
        <f t="shared" si="4"/>
        <v>0</v>
      </c>
      <c r="P27" s="26">
        <f>SUM(P25)</f>
        <v>12000</v>
      </c>
      <c r="Q27" s="26">
        <f t="shared" ref="Q27" si="5">SUM(D27:O27)</f>
        <v>17528</v>
      </c>
      <c r="R27" s="27">
        <f t="shared" ref="R27" si="6">Q27/P27</f>
        <v>1.4606666666666666</v>
      </c>
    </row>
    <row r="28" spans="1:18" ht="23.25" customHeight="1" thickBot="1" x14ac:dyDescent="0.3">
      <c r="A28" s="2"/>
      <c r="B28" s="11"/>
      <c r="C28" s="11"/>
      <c r="D28" s="11"/>
      <c r="E28" s="11"/>
      <c r="F28" s="11"/>
      <c r="G28" s="11"/>
      <c r="H28" s="11"/>
      <c r="I28" s="12"/>
      <c r="J28" s="12"/>
      <c r="K28" s="11"/>
      <c r="L28" s="11"/>
      <c r="M28" s="11"/>
      <c r="N28" s="11"/>
      <c r="O28" s="11"/>
      <c r="P28" s="11"/>
      <c r="Q28" s="12"/>
      <c r="R28" s="12"/>
    </row>
    <row r="29" spans="1:18" ht="20.100000000000001" customHeight="1" thickBot="1" x14ac:dyDescent="0.3">
      <c r="A29" s="1" t="s">
        <v>38</v>
      </c>
    </row>
    <row r="30" spans="1:18" ht="34.5" customHeight="1" thickBot="1" x14ac:dyDescent="0.3">
      <c r="A30" s="56"/>
      <c r="B30" s="43" t="s">
        <v>51</v>
      </c>
      <c r="C30" s="45"/>
      <c r="D30" s="9" t="s">
        <v>0</v>
      </c>
      <c r="E30" s="9" t="s">
        <v>1</v>
      </c>
      <c r="F30" s="9" t="s">
        <v>2</v>
      </c>
      <c r="G30" s="9" t="s">
        <v>3</v>
      </c>
      <c r="H30" s="9" t="s">
        <v>4</v>
      </c>
      <c r="I30" s="9" t="s">
        <v>5</v>
      </c>
      <c r="J30" s="9" t="s">
        <v>6</v>
      </c>
      <c r="K30" s="9" t="s">
        <v>7</v>
      </c>
      <c r="L30" s="9" t="s">
        <v>8</v>
      </c>
      <c r="M30" s="9" t="s">
        <v>9</v>
      </c>
      <c r="N30" s="9" t="s">
        <v>10</v>
      </c>
      <c r="O30" s="9" t="s">
        <v>11</v>
      </c>
      <c r="P30" s="53" t="s">
        <v>12</v>
      </c>
      <c r="Q30" s="54"/>
      <c r="R30" s="55"/>
    </row>
    <row r="31" spans="1:18" ht="39.950000000000003" customHeight="1" thickBot="1" x14ac:dyDescent="0.3">
      <c r="A31" s="57"/>
      <c r="B31" s="46"/>
      <c r="C31" s="48"/>
      <c r="D31" s="10" t="s">
        <v>14</v>
      </c>
      <c r="E31" s="10" t="s">
        <v>14</v>
      </c>
      <c r="F31" s="10" t="s">
        <v>14</v>
      </c>
      <c r="G31" s="10" t="s">
        <v>14</v>
      </c>
      <c r="H31" s="10" t="s">
        <v>14</v>
      </c>
      <c r="I31" s="10" t="s">
        <v>14</v>
      </c>
      <c r="J31" s="10" t="s">
        <v>14</v>
      </c>
      <c r="K31" s="10" t="s">
        <v>14</v>
      </c>
      <c r="L31" s="10" t="s">
        <v>14</v>
      </c>
      <c r="M31" s="10" t="s">
        <v>14</v>
      </c>
      <c r="N31" s="10" t="s">
        <v>14</v>
      </c>
      <c r="O31" s="10" t="s">
        <v>14</v>
      </c>
      <c r="P31" s="10" t="s">
        <v>13</v>
      </c>
      <c r="Q31" s="10" t="s">
        <v>14</v>
      </c>
      <c r="R31" s="20" t="s">
        <v>15</v>
      </c>
    </row>
    <row r="32" spans="1:18" ht="20.100000000000001" customHeight="1" thickBot="1" x14ac:dyDescent="0.3">
      <c r="A32" s="3" t="s">
        <v>16</v>
      </c>
      <c r="B32" s="40">
        <v>800</v>
      </c>
      <c r="C32" s="42"/>
      <c r="D32" s="29">
        <v>159</v>
      </c>
      <c r="E32" s="29">
        <v>142</v>
      </c>
      <c r="F32" s="29">
        <v>167</v>
      </c>
      <c r="G32" s="29"/>
      <c r="H32" s="29"/>
      <c r="I32" s="29"/>
      <c r="J32" s="29"/>
      <c r="K32" s="29"/>
      <c r="L32" s="29"/>
      <c r="M32" s="29"/>
      <c r="N32" s="29"/>
      <c r="O32" s="29"/>
      <c r="P32" s="26">
        <f>(B32*3)</f>
        <v>2400</v>
      </c>
      <c r="Q32" s="26">
        <f>SUM(D32:O32)</f>
        <v>468</v>
      </c>
      <c r="R32" s="27">
        <f t="shared" ref="R32:R35" si="7">Q32/P32</f>
        <v>0.19500000000000001</v>
      </c>
    </row>
    <row r="33" spans="1:18" ht="20.100000000000001" customHeight="1" thickBot="1" x14ac:dyDescent="0.3">
      <c r="A33" s="3" t="s">
        <v>17</v>
      </c>
      <c r="B33" s="80">
        <v>300</v>
      </c>
      <c r="C33" s="81"/>
      <c r="D33" s="29">
        <v>37</v>
      </c>
      <c r="E33" s="29">
        <v>47</v>
      </c>
      <c r="F33" s="29">
        <v>58</v>
      </c>
      <c r="G33" s="29"/>
      <c r="H33" s="29"/>
      <c r="I33" s="29"/>
      <c r="J33" s="29"/>
      <c r="K33" s="29"/>
      <c r="L33" s="29"/>
      <c r="M33" s="29"/>
      <c r="N33" s="29"/>
      <c r="O33" s="29"/>
      <c r="P33" s="26">
        <f>(B33*3)</f>
        <v>900</v>
      </c>
      <c r="Q33" s="26">
        <f t="shared" ref="Q33:Q35" si="8">SUM(D33:O33)</f>
        <v>142</v>
      </c>
      <c r="R33" s="27">
        <f t="shared" si="7"/>
        <v>0.15777777777777777</v>
      </c>
    </row>
    <row r="34" spans="1:18" ht="20.100000000000001" customHeight="1" thickBot="1" x14ac:dyDescent="0.3">
      <c r="A34" s="3" t="s">
        <v>18</v>
      </c>
      <c r="B34" s="40">
        <v>3030</v>
      </c>
      <c r="C34" s="42"/>
      <c r="D34" s="24">
        <v>947</v>
      </c>
      <c r="E34" s="24">
        <v>1074</v>
      </c>
      <c r="F34" s="24">
        <v>1287</v>
      </c>
      <c r="G34" s="24"/>
      <c r="H34" s="24"/>
      <c r="I34" s="24"/>
      <c r="J34" s="24"/>
      <c r="K34" s="24"/>
      <c r="L34" s="24"/>
      <c r="M34" s="24"/>
      <c r="N34" s="24"/>
      <c r="O34" s="24"/>
      <c r="P34" s="26">
        <f>(B34*3)</f>
        <v>9090</v>
      </c>
      <c r="Q34" s="26">
        <f t="shared" si="8"/>
        <v>3308</v>
      </c>
      <c r="R34" s="27">
        <f t="shared" si="7"/>
        <v>0.36391639163916389</v>
      </c>
    </row>
    <row r="35" spans="1:18" ht="20.100000000000001" customHeight="1" thickBot="1" x14ac:dyDescent="0.3">
      <c r="A35" s="3" t="s">
        <v>12</v>
      </c>
      <c r="B35" s="60">
        <f>SUM(B32:C34)</f>
        <v>4130</v>
      </c>
      <c r="C35" s="62"/>
      <c r="D35" s="26">
        <f t="shared" ref="D35:O35" si="9">SUM(D32:D34)</f>
        <v>1143</v>
      </c>
      <c r="E35" s="26">
        <f t="shared" si="9"/>
        <v>1263</v>
      </c>
      <c r="F35" s="26">
        <f t="shared" si="9"/>
        <v>1512</v>
      </c>
      <c r="G35" s="26">
        <f t="shared" si="9"/>
        <v>0</v>
      </c>
      <c r="H35" s="26">
        <f t="shared" si="9"/>
        <v>0</v>
      </c>
      <c r="I35" s="26">
        <f t="shared" si="9"/>
        <v>0</v>
      </c>
      <c r="J35" s="26">
        <f t="shared" si="9"/>
        <v>0</v>
      </c>
      <c r="K35" s="26">
        <f t="shared" si="9"/>
        <v>0</v>
      </c>
      <c r="L35" s="26">
        <f t="shared" si="9"/>
        <v>0</v>
      </c>
      <c r="M35" s="26">
        <f t="shared" si="9"/>
        <v>0</v>
      </c>
      <c r="N35" s="26">
        <f t="shared" si="9"/>
        <v>0</v>
      </c>
      <c r="O35" s="26">
        <f t="shared" si="9"/>
        <v>0</v>
      </c>
      <c r="P35" s="26">
        <f>SUM(P32:P34)</f>
        <v>12390</v>
      </c>
      <c r="Q35" s="26">
        <f t="shared" si="8"/>
        <v>3918</v>
      </c>
      <c r="R35" s="27">
        <f t="shared" si="7"/>
        <v>0.3162227602905569</v>
      </c>
    </row>
    <row r="36" spans="1:18" ht="23.25" customHeight="1" x14ac:dyDescent="0.25">
      <c r="A36" s="2"/>
    </row>
    <row r="37" spans="1:18" ht="20.100000000000001" customHeight="1" thickBot="1" x14ac:dyDescent="0.3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38.25" customHeight="1" thickBot="1" x14ac:dyDescent="0.3">
      <c r="A38" s="56"/>
      <c r="B38" s="43" t="s">
        <v>51</v>
      </c>
      <c r="C38" s="45"/>
      <c r="D38" s="9" t="s">
        <v>0</v>
      </c>
      <c r="E38" s="9" t="s">
        <v>1</v>
      </c>
      <c r="F38" s="9" t="s">
        <v>2</v>
      </c>
      <c r="G38" s="9" t="s">
        <v>3</v>
      </c>
      <c r="H38" s="9" t="s">
        <v>4</v>
      </c>
      <c r="I38" s="9" t="s">
        <v>5</v>
      </c>
      <c r="J38" s="9" t="s">
        <v>6</v>
      </c>
      <c r="K38" s="9" t="s">
        <v>7</v>
      </c>
      <c r="L38" s="9" t="s">
        <v>8</v>
      </c>
      <c r="M38" s="9" t="s">
        <v>9</v>
      </c>
      <c r="N38" s="9" t="s">
        <v>10</v>
      </c>
      <c r="O38" s="9" t="s">
        <v>11</v>
      </c>
      <c r="P38" s="53" t="s">
        <v>12</v>
      </c>
      <c r="Q38" s="54"/>
      <c r="R38" s="55"/>
    </row>
    <row r="39" spans="1:18" ht="38.25" customHeight="1" thickBot="1" x14ac:dyDescent="0.3">
      <c r="A39" s="57"/>
      <c r="B39" s="46"/>
      <c r="C39" s="48"/>
      <c r="D39" s="10" t="s">
        <v>14</v>
      </c>
      <c r="E39" s="10" t="s">
        <v>14</v>
      </c>
      <c r="F39" s="10" t="s">
        <v>14</v>
      </c>
      <c r="G39" s="10" t="s">
        <v>14</v>
      </c>
      <c r="H39" s="10" t="s">
        <v>14</v>
      </c>
      <c r="I39" s="10" t="s">
        <v>14</v>
      </c>
      <c r="J39" s="10" t="s">
        <v>14</v>
      </c>
      <c r="K39" s="10" t="s">
        <v>14</v>
      </c>
      <c r="L39" s="10" t="s">
        <v>14</v>
      </c>
      <c r="M39" s="10" t="s">
        <v>14</v>
      </c>
      <c r="N39" s="10" t="s">
        <v>14</v>
      </c>
      <c r="O39" s="10" t="s">
        <v>14</v>
      </c>
      <c r="P39" s="10" t="s">
        <v>13</v>
      </c>
      <c r="Q39" s="10" t="s">
        <v>14</v>
      </c>
      <c r="R39" s="20" t="s">
        <v>15</v>
      </c>
    </row>
    <row r="40" spans="1:18" ht="20.100000000000001" customHeight="1" thickBot="1" x14ac:dyDescent="0.3">
      <c r="A40" s="3" t="s">
        <v>16</v>
      </c>
      <c r="B40" s="40">
        <v>230</v>
      </c>
      <c r="C40" s="42"/>
      <c r="D40" s="29">
        <v>53</v>
      </c>
      <c r="E40" s="29">
        <v>35</v>
      </c>
      <c r="F40" s="29">
        <v>50</v>
      </c>
      <c r="G40" s="29"/>
      <c r="H40" s="29"/>
      <c r="I40" s="29"/>
      <c r="J40" s="29"/>
      <c r="K40" s="29"/>
      <c r="L40" s="29"/>
      <c r="M40" s="29"/>
      <c r="N40" s="29"/>
      <c r="O40" s="29"/>
      <c r="P40" s="26">
        <f>(B40*3)</f>
        <v>690</v>
      </c>
      <c r="Q40" s="26">
        <f>SUM(D40:O40)</f>
        <v>138</v>
      </c>
      <c r="R40" s="27">
        <f t="shared" ref="R40:R44" si="10">Q40/P40</f>
        <v>0.2</v>
      </c>
    </row>
    <row r="41" spans="1:18" ht="20.100000000000001" customHeight="1" thickBot="1" x14ac:dyDescent="0.3">
      <c r="A41" s="3" t="s">
        <v>17</v>
      </c>
      <c r="B41" s="80">
        <v>170</v>
      </c>
      <c r="C41" s="81"/>
      <c r="D41" s="29">
        <v>65</v>
      </c>
      <c r="E41" s="29">
        <v>64</v>
      </c>
      <c r="F41" s="29">
        <v>41</v>
      </c>
      <c r="G41" s="29"/>
      <c r="H41" s="29"/>
      <c r="I41" s="29"/>
      <c r="J41" s="29"/>
      <c r="K41" s="29"/>
      <c r="L41" s="29"/>
      <c r="M41" s="29"/>
      <c r="N41" s="29"/>
      <c r="O41" s="29"/>
      <c r="P41" s="26">
        <f>(B41*3)</f>
        <v>510</v>
      </c>
      <c r="Q41" s="26">
        <f t="shared" ref="Q41:Q43" si="11">SUM(D41:O41)</f>
        <v>170</v>
      </c>
      <c r="R41" s="27">
        <f t="shared" si="10"/>
        <v>0.33333333333333331</v>
      </c>
    </row>
    <row r="42" spans="1:18" ht="20.100000000000001" customHeight="1" thickBot="1" x14ac:dyDescent="0.3">
      <c r="A42" s="3" t="s">
        <v>40</v>
      </c>
      <c r="B42" s="40">
        <v>550</v>
      </c>
      <c r="C42" s="42"/>
      <c r="D42" s="24">
        <v>81</v>
      </c>
      <c r="E42" s="24">
        <v>68</v>
      </c>
      <c r="F42" s="24">
        <v>63</v>
      </c>
      <c r="G42" s="24"/>
      <c r="H42" s="24"/>
      <c r="I42" s="24"/>
      <c r="J42" s="24"/>
      <c r="K42" s="24"/>
      <c r="L42" s="24"/>
      <c r="M42" s="24"/>
      <c r="N42" s="24"/>
      <c r="O42" s="29"/>
      <c r="P42" s="26">
        <f>(B42*3)</f>
        <v>1650</v>
      </c>
      <c r="Q42" s="26">
        <f t="shared" si="11"/>
        <v>212</v>
      </c>
      <c r="R42" s="27">
        <f t="shared" si="10"/>
        <v>0.12848484848484848</v>
      </c>
    </row>
    <row r="43" spans="1:18" ht="20.100000000000001" customHeight="1" thickBot="1" x14ac:dyDescent="0.3">
      <c r="A43" s="3" t="s">
        <v>41</v>
      </c>
      <c r="B43" s="40">
        <v>1430</v>
      </c>
      <c r="C43" s="42"/>
      <c r="D43" s="24">
        <v>1821</v>
      </c>
      <c r="E43" s="24">
        <v>2221</v>
      </c>
      <c r="F43" s="24">
        <v>3162</v>
      </c>
      <c r="G43" s="24"/>
      <c r="H43" s="24"/>
      <c r="I43" s="24"/>
      <c r="J43" s="24"/>
      <c r="K43" s="24"/>
      <c r="L43" s="24"/>
      <c r="M43" s="24"/>
      <c r="N43" s="24"/>
      <c r="O43" s="24"/>
      <c r="P43" s="26">
        <f>(B43*3)</f>
        <v>4290</v>
      </c>
      <c r="Q43" s="26">
        <f t="shared" si="11"/>
        <v>7204</v>
      </c>
      <c r="R43" s="27">
        <f t="shared" si="10"/>
        <v>1.6792540792540793</v>
      </c>
    </row>
    <row r="44" spans="1:18" ht="20.100000000000001" customHeight="1" thickBot="1" x14ac:dyDescent="0.3">
      <c r="A44" s="3" t="s">
        <v>12</v>
      </c>
      <c r="B44" s="60">
        <f>SUM(B40:C43)</f>
        <v>2380</v>
      </c>
      <c r="C44" s="62"/>
      <c r="D44" s="26">
        <f t="shared" ref="D44:O44" si="12">SUM(D40:D43)</f>
        <v>2020</v>
      </c>
      <c r="E44" s="26">
        <f t="shared" si="12"/>
        <v>2388</v>
      </c>
      <c r="F44" s="26">
        <f t="shared" si="12"/>
        <v>3316</v>
      </c>
      <c r="G44" s="26">
        <f t="shared" si="12"/>
        <v>0</v>
      </c>
      <c r="H44" s="26">
        <f t="shared" si="12"/>
        <v>0</v>
      </c>
      <c r="I44" s="26">
        <f t="shared" si="12"/>
        <v>0</v>
      </c>
      <c r="J44" s="26">
        <f t="shared" si="12"/>
        <v>0</v>
      </c>
      <c r="K44" s="26">
        <f t="shared" si="12"/>
        <v>0</v>
      </c>
      <c r="L44" s="26">
        <f t="shared" si="12"/>
        <v>0</v>
      </c>
      <c r="M44" s="26">
        <f t="shared" si="12"/>
        <v>0</v>
      </c>
      <c r="N44" s="26">
        <f t="shared" si="12"/>
        <v>0</v>
      </c>
      <c r="O44" s="26">
        <f t="shared" si="12"/>
        <v>0</v>
      </c>
      <c r="P44" s="26">
        <f>SUM(P40:P43)</f>
        <v>7140</v>
      </c>
      <c r="Q44" s="26">
        <f>SUM(Q40:Q43)</f>
        <v>7724</v>
      </c>
      <c r="R44" s="27">
        <f t="shared" si="10"/>
        <v>1.0817927170868347</v>
      </c>
    </row>
    <row r="45" spans="1:18" ht="20.100000000000001" customHeight="1" x14ac:dyDescent="0.25">
      <c r="A45" s="2"/>
    </row>
    <row r="46" spans="1:18" ht="20.100000000000001" customHeight="1" thickBot="1" x14ac:dyDescent="0.3">
      <c r="A46" s="78" t="s">
        <v>42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 ht="39" customHeight="1" thickBot="1" x14ac:dyDescent="0.3">
      <c r="A47" s="56"/>
      <c r="B47" s="43" t="s">
        <v>51</v>
      </c>
      <c r="C47" s="45"/>
      <c r="D47" s="9" t="s">
        <v>0</v>
      </c>
      <c r="E47" s="9" t="s">
        <v>1</v>
      </c>
      <c r="F47" s="9" t="s">
        <v>2</v>
      </c>
      <c r="G47" s="9" t="s">
        <v>3</v>
      </c>
      <c r="H47" s="9" t="s">
        <v>4</v>
      </c>
      <c r="I47" s="9" t="s">
        <v>5</v>
      </c>
      <c r="J47" s="9" t="s">
        <v>6</v>
      </c>
      <c r="K47" s="9" t="s">
        <v>7</v>
      </c>
      <c r="L47" s="9" t="s">
        <v>8</v>
      </c>
      <c r="M47" s="9" t="s">
        <v>9</v>
      </c>
      <c r="N47" s="9" t="s">
        <v>10</v>
      </c>
      <c r="O47" s="9" t="s">
        <v>11</v>
      </c>
      <c r="P47" s="53" t="s">
        <v>12</v>
      </c>
      <c r="Q47" s="54"/>
      <c r="R47" s="55"/>
    </row>
    <row r="48" spans="1:18" ht="39" customHeight="1" thickBot="1" x14ac:dyDescent="0.3">
      <c r="A48" s="57"/>
      <c r="B48" s="46"/>
      <c r="C48" s="48"/>
      <c r="D48" s="10" t="s">
        <v>14</v>
      </c>
      <c r="E48" s="10" t="s">
        <v>14</v>
      </c>
      <c r="F48" s="10" t="s">
        <v>14</v>
      </c>
      <c r="G48" s="10" t="s">
        <v>14</v>
      </c>
      <c r="H48" s="10" t="s">
        <v>14</v>
      </c>
      <c r="I48" s="10" t="s">
        <v>14</v>
      </c>
      <c r="J48" s="10" t="s">
        <v>14</v>
      </c>
      <c r="K48" s="10" t="s">
        <v>14</v>
      </c>
      <c r="L48" s="10" t="s">
        <v>14</v>
      </c>
      <c r="M48" s="10" t="s">
        <v>14</v>
      </c>
      <c r="N48" s="10" t="s">
        <v>14</v>
      </c>
      <c r="O48" s="10" t="s">
        <v>14</v>
      </c>
      <c r="P48" s="10" t="s">
        <v>13</v>
      </c>
      <c r="Q48" s="10" t="s">
        <v>14</v>
      </c>
      <c r="R48" s="20" t="s">
        <v>15</v>
      </c>
    </row>
    <row r="49" spans="1:18" ht="15.75" thickBot="1" x14ac:dyDescent="0.3">
      <c r="A49" s="3" t="s">
        <v>19</v>
      </c>
      <c r="B49" s="40">
        <v>16950</v>
      </c>
      <c r="C49" s="42"/>
      <c r="D49" s="24">
        <v>12663</v>
      </c>
      <c r="E49" s="24">
        <v>13425</v>
      </c>
      <c r="F49" s="24">
        <v>17882</v>
      </c>
      <c r="G49" s="25"/>
      <c r="H49" s="24"/>
      <c r="I49" s="24"/>
      <c r="J49" s="24"/>
      <c r="K49" s="24"/>
      <c r="L49" s="24"/>
      <c r="M49" s="24"/>
      <c r="N49" s="24"/>
      <c r="O49" s="24"/>
      <c r="P49" s="26">
        <f t="shared" ref="P49:P55" si="13">(B49*3)</f>
        <v>50850</v>
      </c>
      <c r="Q49" s="26">
        <f>SUM(D49:O49)</f>
        <v>43970</v>
      </c>
      <c r="R49" s="27">
        <f t="shared" ref="R49:R56" si="14">Q49/P49</f>
        <v>0.86470009832841688</v>
      </c>
    </row>
    <row r="50" spans="1:18" ht="33.75" customHeight="1" thickBot="1" x14ac:dyDescent="0.3">
      <c r="A50" s="3" t="s">
        <v>20</v>
      </c>
      <c r="B50" s="40">
        <v>2560</v>
      </c>
      <c r="C50" s="42"/>
      <c r="D50" s="24">
        <v>207</v>
      </c>
      <c r="E50" s="24">
        <v>233</v>
      </c>
      <c r="F50" s="24">
        <v>254</v>
      </c>
      <c r="G50" s="25"/>
      <c r="H50" s="24"/>
      <c r="I50" s="24"/>
      <c r="J50" s="24"/>
      <c r="K50" s="24"/>
      <c r="L50" s="24"/>
      <c r="M50" s="24"/>
      <c r="N50" s="24"/>
      <c r="O50" s="24"/>
      <c r="P50" s="26">
        <f t="shared" si="13"/>
        <v>7680</v>
      </c>
      <c r="Q50" s="26">
        <f t="shared" ref="Q50:Q56" si="15">SUM(D50:O50)</f>
        <v>694</v>
      </c>
      <c r="R50" s="27">
        <f t="shared" si="14"/>
        <v>9.0364583333333331E-2</v>
      </c>
    </row>
    <row r="51" spans="1:18" ht="20.100000000000001" customHeight="1" thickBot="1" x14ac:dyDescent="0.3">
      <c r="A51" s="3" t="s">
        <v>21</v>
      </c>
      <c r="B51" s="40">
        <v>3400</v>
      </c>
      <c r="C51" s="42"/>
      <c r="D51" s="24">
        <v>980</v>
      </c>
      <c r="E51" s="24">
        <v>1269</v>
      </c>
      <c r="F51" s="24">
        <v>1809</v>
      </c>
      <c r="G51" s="25"/>
      <c r="H51" s="24"/>
      <c r="I51" s="24"/>
      <c r="J51" s="24"/>
      <c r="K51" s="24"/>
      <c r="L51" s="24"/>
      <c r="M51" s="24"/>
      <c r="N51" s="24"/>
      <c r="O51" s="24"/>
      <c r="P51" s="26">
        <f t="shared" si="13"/>
        <v>10200</v>
      </c>
      <c r="Q51" s="26">
        <f t="shared" si="15"/>
        <v>4058</v>
      </c>
      <c r="R51" s="27">
        <f t="shared" si="14"/>
        <v>0.39784313725490195</v>
      </c>
    </row>
    <row r="52" spans="1:18" ht="20.100000000000001" customHeight="1" thickBot="1" x14ac:dyDescent="0.3">
      <c r="A52" s="3" t="s">
        <v>22</v>
      </c>
      <c r="B52" s="40">
        <v>680</v>
      </c>
      <c r="C52" s="42"/>
      <c r="D52" s="24">
        <v>343</v>
      </c>
      <c r="E52" s="24">
        <v>287</v>
      </c>
      <c r="F52" s="24">
        <v>329</v>
      </c>
      <c r="G52" s="25"/>
      <c r="H52" s="24"/>
      <c r="I52" s="24"/>
      <c r="J52" s="24"/>
      <c r="K52" s="24"/>
      <c r="L52" s="24"/>
      <c r="M52" s="24"/>
      <c r="N52" s="24"/>
      <c r="O52" s="24"/>
      <c r="P52" s="26">
        <f t="shared" si="13"/>
        <v>2040</v>
      </c>
      <c r="Q52" s="26">
        <f t="shared" si="15"/>
        <v>959</v>
      </c>
      <c r="R52" s="27">
        <f t="shared" si="14"/>
        <v>0.47009803921568627</v>
      </c>
    </row>
    <row r="53" spans="1:18" ht="20.100000000000001" customHeight="1" thickBot="1" x14ac:dyDescent="0.3">
      <c r="A53" s="3" t="s">
        <v>23</v>
      </c>
      <c r="B53" s="40">
        <v>280</v>
      </c>
      <c r="C53" s="42"/>
      <c r="D53" s="24">
        <v>148</v>
      </c>
      <c r="E53" s="24">
        <v>122</v>
      </c>
      <c r="F53" s="24">
        <v>186</v>
      </c>
      <c r="G53" s="25"/>
      <c r="H53" s="24"/>
      <c r="I53" s="24"/>
      <c r="J53" s="24"/>
      <c r="K53" s="24"/>
      <c r="L53" s="24"/>
      <c r="M53" s="24"/>
      <c r="N53" s="24"/>
      <c r="O53" s="24"/>
      <c r="P53" s="26">
        <f t="shared" si="13"/>
        <v>840</v>
      </c>
      <c r="Q53" s="26">
        <f t="shared" si="15"/>
        <v>456</v>
      </c>
      <c r="R53" s="27">
        <f t="shared" si="14"/>
        <v>0.54285714285714282</v>
      </c>
    </row>
    <row r="54" spans="1:18" ht="20.100000000000001" customHeight="1" thickBot="1" x14ac:dyDescent="0.3">
      <c r="A54" s="3" t="s">
        <v>43</v>
      </c>
      <c r="B54" s="40">
        <v>200</v>
      </c>
      <c r="C54" s="42"/>
      <c r="D54" s="24">
        <v>25</v>
      </c>
      <c r="E54" s="24">
        <v>12</v>
      </c>
      <c r="F54" s="24">
        <v>26</v>
      </c>
      <c r="G54" s="25"/>
      <c r="H54" s="24"/>
      <c r="I54" s="24"/>
      <c r="J54" s="24"/>
      <c r="K54" s="24"/>
      <c r="L54" s="24"/>
      <c r="M54" s="24"/>
      <c r="N54" s="24"/>
      <c r="O54" s="24"/>
      <c r="P54" s="26">
        <f t="shared" si="13"/>
        <v>600</v>
      </c>
      <c r="Q54" s="26">
        <f t="shared" si="15"/>
        <v>63</v>
      </c>
      <c r="R54" s="27">
        <f t="shared" si="14"/>
        <v>0.105</v>
      </c>
    </row>
    <row r="55" spans="1:18" ht="30.75" thickBot="1" x14ac:dyDescent="0.3">
      <c r="A55" s="3" t="s">
        <v>24</v>
      </c>
      <c r="B55" s="40">
        <v>2290</v>
      </c>
      <c r="C55" s="42"/>
      <c r="D55" s="24">
        <v>957</v>
      </c>
      <c r="E55" s="24">
        <v>827</v>
      </c>
      <c r="F55" s="24">
        <v>957</v>
      </c>
      <c r="G55" s="25"/>
      <c r="H55" s="24"/>
      <c r="I55" s="24"/>
      <c r="J55" s="24"/>
      <c r="K55" s="24"/>
      <c r="L55" s="24"/>
      <c r="M55" s="24"/>
      <c r="N55" s="24"/>
      <c r="O55" s="24"/>
      <c r="P55" s="26">
        <f t="shared" si="13"/>
        <v>6870</v>
      </c>
      <c r="Q55" s="26">
        <f t="shared" si="15"/>
        <v>2741</v>
      </c>
      <c r="R55" s="27">
        <f t="shared" si="14"/>
        <v>0.39898107714701603</v>
      </c>
    </row>
    <row r="56" spans="1:18" ht="20.100000000000001" customHeight="1" thickBot="1" x14ac:dyDescent="0.3">
      <c r="A56" s="3" t="s">
        <v>12</v>
      </c>
      <c r="B56" s="60">
        <f>SUM(B49:C55)</f>
        <v>26360</v>
      </c>
      <c r="C56" s="62"/>
      <c r="D56" s="26">
        <f t="shared" ref="D56:O56" si="16">SUM(D49:D55)</f>
        <v>15323</v>
      </c>
      <c r="E56" s="26">
        <f t="shared" si="16"/>
        <v>16175</v>
      </c>
      <c r="F56" s="26">
        <f t="shared" si="16"/>
        <v>21443</v>
      </c>
      <c r="G56" s="26">
        <f t="shared" si="16"/>
        <v>0</v>
      </c>
      <c r="H56" s="26">
        <f t="shared" si="16"/>
        <v>0</v>
      </c>
      <c r="I56" s="26">
        <f t="shared" si="16"/>
        <v>0</v>
      </c>
      <c r="J56" s="26">
        <f t="shared" si="16"/>
        <v>0</v>
      </c>
      <c r="K56" s="26">
        <f t="shared" si="16"/>
        <v>0</v>
      </c>
      <c r="L56" s="26">
        <f t="shared" si="16"/>
        <v>0</v>
      </c>
      <c r="M56" s="26">
        <f t="shared" si="16"/>
        <v>0</v>
      </c>
      <c r="N56" s="26">
        <f t="shared" si="16"/>
        <v>0</v>
      </c>
      <c r="O56" s="26">
        <f t="shared" si="16"/>
        <v>0</v>
      </c>
      <c r="P56" s="26">
        <f>SUM(P49:P55)</f>
        <v>79080</v>
      </c>
      <c r="Q56" s="26">
        <f t="shared" si="15"/>
        <v>52941</v>
      </c>
      <c r="R56" s="27">
        <f t="shared" si="14"/>
        <v>0.66946130500758727</v>
      </c>
    </row>
    <row r="57" spans="1:18" ht="214.5" customHeight="1" x14ac:dyDescent="0.25">
      <c r="A57" s="82" t="s">
        <v>59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</sheetData>
  <mergeCells count="54">
    <mergeCell ref="A16:R16"/>
    <mergeCell ref="A3:R3"/>
    <mergeCell ref="A5:R5"/>
    <mergeCell ref="A7:A8"/>
    <mergeCell ref="B7:C8"/>
    <mergeCell ref="P7:R7"/>
    <mergeCell ref="B9:C9"/>
    <mergeCell ref="B10:C10"/>
    <mergeCell ref="B11:C11"/>
    <mergeCell ref="B12:C12"/>
    <mergeCell ref="B13:C13"/>
    <mergeCell ref="B14:C14"/>
    <mergeCell ref="A30:A31"/>
    <mergeCell ref="B30:C31"/>
    <mergeCell ref="P30:R30"/>
    <mergeCell ref="A17:A18"/>
    <mergeCell ref="B17:C18"/>
    <mergeCell ref="P17:R17"/>
    <mergeCell ref="B19:C19"/>
    <mergeCell ref="B20:C20"/>
    <mergeCell ref="A23:A24"/>
    <mergeCell ref="B23:C24"/>
    <mergeCell ref="P23:R23"/>
    <mergeCell ref="B25:C26"/>
    <mergeCell ref="P25:P26"/>
    <mergeCell ref="Q25:Q26"/>
    <mergeCell ref="R25:R26"/>
    <mergeCell ref="B27:C27"/>
    <mergeCell ref="A46:R46"/>
    <mergeCell ref="B32:C32"/>
    <mergeCell ref="B33:C33"/>
    <mergeCell ref="B34:C34"/>
    <mergeCell ref="B35:C35"/>
    <mergeCell ref="A37:R37"/>
    <mergeCell ref="A38:A39"/>
    <mergeCell ref="B38:C39"/>
    <mergeCell ref="P38:R38"/>
    <mergeCell ref="B40:C40"/>
    <mergeCell ref="B41:C41"/>
    <mergeCell ref="B42:C42"/>
    <mergeCell ref="B43:C43"/>
    <mergeCell ref="B44:C44"/>
    <mergeCell ref="A57:R57"/>
    <mergeCell ref="A47:A48"/>
    <mergeCell ref="B47:C48"/>
    <mergeCell ref="P47:R47"/>
    <mergeCell ref="B49:C49"/>
    <mergeCell ref="B50:C50"/>
    <mergeCell ref="B51:C51"/>
    <mergeCell ref="B52:C52"/>
    <mergeCell ref="B53:C53"/>
    <mergeCell ref="B54:C54"/>
    <mergeCell ref="B55:C55"/>
    <mergeCell ref="B56:C56"/>
  </mergeCells>
  <pageMargins left="0.7" right="0.7" top="0.75" bottom="0.75" header="0.3" footer="0.3"/>
  <pageSetup paperSize="9" scale="60" fitToHeight="0" orientation="landscape" r:id="rId1"/>
  <rowBreaks count="1" manualBreakCount="1">
    <brk id="3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Atividades e Resultados_2021</vt:lpstr>
      <vt:lpstr>Atividades e Resultados_2022</vt:lpstr>
      <vt:lpstr>Atividades e Resultados_2023</vt:lpstr>
      <vt:lpstr>Atividades e Resultados_2024</vt:lpstr>
      <vt:lpstr>'Atividades e Resultados_2023'!Area_de_impressao</vt:lpstr>
      <vt:lpstr>'Atividades e Resultados_2024'!Area_de_impressao</vt:lpstr>
      <vt:lpstr>'Atividades e Resultados_2021'!Titulos_de_impressao</vt:lpstr>
      <vt:lpstr>'Atividades e Resultados_2022'!Titulos_de_impressao</vt:lpstr>
      <vt:lpstr>'Atividades e Resultados_2023'!Titulos_de_impressao</vt:lpstr>
      <vt:lpstr>'Atividades e Resultados_2024'!Titulos_de_impressao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Ticiana Oliveira Steinicke</cp:lastModifiedBy>
  <cp:lastPrinted>2024-04-15T15:52:11Z</cp:lastPrinted>
  <dcterms:created xsi:type="dcterms:W3CDTF">2020-12-14T19:05:34Z</dcterms:created>
  <dcterms:modified xsi:type="dcterms:W3CDTF">2024-04-15T15:52:59Z</dcterms:modified>
</cp:coreProperties>
</file>