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3\unidades departamentais\QUALIDADE\COLABORADORES\Ticiana Oliveira Steinicke\HMUT  14_10_2019\ESTATÍSTICA_QUALIDADE\12_DEZEMBRO_2021\Site\2021\"/>
    </mc:Choice>
  </mc:AlternateContent>
  <xr:revisionPtr revIDLastSave="0" documentId="13_ncr:1_{2FFBFCA0-199A-4ACA-972B-501B4B6431B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tividades e Resultados" sheetId="2" r:id="rId1"/>
  </sheets>
  <definedNames>
    <definedName name="_xlnm.Print_Titles" localSheetId="0">'Atividades e Resultados'!$1:$6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7" i="2" l="1"/>
  <c r="Q56" i="2"/>
  <c r="Q55" i="2"/>
  <c r="Q54" i="2"/>
  <c r="Q53" i="2"/>
  <c r="Q52" i="2"/>
  <c r="Q51" i="2"/>
  <c r="Q50" i="2"/>
  <c r="P57" i="2"/>
  <c r="Q45" i="2"/>
  <c r="Q44" i="2"/>
  <c r="Q43" i="2"/>
  <c r="Q42" i="2"/>
  <c r="Q41" i="2"/>
  <c r="P45" i="2"/>
  <c r="Q36" i="2"/>
  <c r="Q35" i="2"/>
  <c r="Q34" i="2"/>
  <c r="Q33" i="2"/>
  <c r="P36" i="2"/>
  <c r="Q28" i="2"/>
  <c r="Q26" i="2"/>
  <c r="P28" i="2"/>
  <c r="P21" i="2"/>
  <c r="Q21" i="2"/>
  <c r="Q20" i="2"/>
  <c r="Q14" i="2"/>
  <c r="Q13" i="2"/>
  <c r="Q12" i="2"/>
  <c r="Q11" i="2"/>
  <c r="Q10" i="2"/>
  <c r="R15" i="2"/>
  <c r="P15" i="2"/>
  <c r="O57" i="2"/>
  <c r="O45" i="2"/>
  <c r="O36" i="2"/>
  <c r="O28" i="2"/>
  <c r="O21" i="2"/>
  <c r="O15" i="2"/>
  <c r="N57" i="2"/>
  <c r="N45" i="2"/>
  <c r="N36" i="2"/>
  <c r="N28" i="2"/>
  <c r="N21" i="2"/>
  <c r="N15" i="2"/>
  <c r="D15" i="2"/>
  <c r="M57" i="2"/>
  <c r="M45" i="2"/>
  <c r="M36" i="2"/>
  <c r="M28" i="2"/>
  <c r="M21" i="2"/>
  <c r="M15" i="2"/>
  <c r="L57" i="2"/>
  <c r="Q15" i="2" l="1"/>
  <c r="L45" i="2"/>
  <c r="L36" i="2"/>
  <c r="L28" i="2"/>
  <c r="L21" i="2"/>
  <c r="L15" i="2"/>
  <c r="K57" i="2" l="1"/>
  <c r="K45" i="2" l="1"/>
  <c r="K36" i="2"/>
  <c r="C36" i="2"/>
  <c r="R26" i="2"/>
  <c r="K28" i="2"/>
  <c r="C28" i="2"/>
  <c r="K21" i="2"/>
  <c r="K15" i="2"/>
  <c r="C15" i="2"/>
  <c r="B15" i="2"/>
  <c r="J57" i="2"/>
  <c r="J45" i="2"/>
  <c r="J36" i="2"/>
  <c r="J28" i="2"/>
  <c r="J21" i="2"/>
  <c r="J15" i="2"/>
  <c r="I57" i="2"/>
  <c r="I45" i="2"/>
  <c r="I36" i="2"/>
  <c r="I28" i="2"/>
  <c r="I21" i="2"/>
  <c r="I15" i="2"/>
  <c r="H57" i="2"/>
  <c r="H45" i="2"/>
  <c r="H36" i="2"/>
  <c r="H28" i="2"/>
  <c r="H21" i="2"/>
  <c r="H15" i="2"/>
  <c r="G21" i="2"/>
  <c r="G57" i="2"/>
  <c r="G45" i="2"/>
  <c r="G36" i="2"/>
  <c r="G28" i="2"/>
  <c r="G15" i="2"/>
  <c r="F57" i="2"/>
  <c r="F45" i="2"/>
  <c r="F36" i="2"/>
  <c r="F28" i="2"/>
  <c r="F15" i="2"/>
  <c r="R51" i="2"/>
  <c r="R52" i="2"/>
  <c r="R53" i="2"/>
  <c r="R54" i="2"/>
  <c r="R55" i="2"/>
  <c r="R56" i="2"/>
  <c r="R50" i="2"/>
  <c r="E57" i="2"/>
  <c r="R42" i="2"/>
  <c r="R43" i="2"/>
  <c r="R44" i="2"/>
  <c r="R41" i="2"/>
  <c r="E45" i="2"/>
  <c r="R34" i="2"/>
  <c r="R35" i="2"/>
  <c r="R33" i="2"/>
  <c r="E36" i="2"/>
  <c r="E28" i="2"/>
  <c r="R20" i="2"/>
  <c r="R11" i="2"/>
  <c r="R12" i="2"/>
  <c r="R13" i="2"/>
  <c r="R14" i="2"/>
  <c r="R10" i="2"/>
  <c r="E15" i="2"/>
  <c r="R28" i="2" l="1"/>
  <c r="S28" i="2" s="1"/>
  <c r="S13" i="2"/>
  <c r="S11" i="2"/>
  <c r="S34" i="2"/>
  <c r="S15" i="2"/>
  <c r="R57" i="2"/>
  <c r="S57" i="2" s="1"/>
  <c r="R36" i="2"/>
  <c r="S36" i="2" s="1"/>
  <c r="S56" i="2"/>
  <c r="S55" i="2"/>
  <c r="S51" i="2"/>
  <c r="S44" i="2"/>
  <c r="S43" i="2"/>
  <c r="S42" i="2"/>
  <c r="S35" i="2"/>
  <c r="S33" i="2"/>
  <c r="S26" i="2"/>
  <c r="S20" i="2"/>
  <c r="S14" i="2"/>
  <c r="S54" i="2"/>
  <c r="S41" i="2"/>
  <c r="R45" i="2"/>
  <c r="S45" i="2" s="1"/>
  <c r="R21" i="2"/>
  <c r="S21" i="2" s="1"/>
  <c r="S12" i="2"/>
  <c r="S10" i="2"/>
  <c r="S53" i="2"/>
  <c r="S52" i="2"/>
  <c r="S50" i="2"/>
</calcChain>
</file>

<file path=xl/sharedStrings.xml><?xml version="1.0" encoding="utf-8"?>
<sst xmlns="http://schemas.openxmlformats.org/spreadsheetml/2006/main" count="215" uniqueCount="50">
  <si>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</si>
  <si>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</si>
  <si>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</si>
  <si>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</si>
  <si>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</si>
  <si>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</si>
  <si>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</si>
  <si>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</si>
  <si>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</si>
  <si>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</si>
  <si>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</si>
  <si>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</si>
  <si>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</si>
  <si>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Cont.</t>
  </si>
  <si>
    <t>Real.</t>
  </si>
  <si>
    <t>%</t>
  </si>
  <si>
    <t>Primeiras Consultas Rede</t>
  </si>
  <si>
    <t>Interconsultas</t>
  </si>
  <si>
    <t>Consultas Subseqüentes</t>
  </si>
  <si>
    <t>Diagnóstico em Laboratório Clínico</t>
  </si>
  <si>
    <t>Diagnóstico por Anatomia Patológica e Citopatológica</t>
  </si>
  <si>
    <t>Diagnóstico por Radiologia</t>
  </si>
  <si>
    <t>Diagnóstico por Ultra-Sonografia</t>
  </si>
  <si>
    <t>Diagnóstico por Tomografia</t>
  </si>
  <si>
    <t>Métodos Diagnósticos em Especialidades</t>
  </si>
  <si>
    <t xml:space="preserve">Meta contratada mensal </t>
  </si>
  <si>
    <t>HOSPITAL MUNICIPAL UNIVERSITÁRIO DE TAUBATÉ</t>
  </si>
  <si>
    <t>1- Saídas Hospitalares</t>
  </si>
  <si>
    <t xml:space="preserve">Cirúrgico </t>
  </si>
  <si>
    <t>Obstétrico</t>
  </si>
  <si>
    <t>Clínico</t>
  </si>
  <si>
    <t>Pediátrico</t>
  </si>
  <si>
    <t>Psiquiátrico</t>
  </si>
  <si>
    <t xml:space="preserve">Cirurgias ambulatoriais </t>
  </si>
  <si>
    <t xml:space="preserve"> 2 - Cirurgia Ambulatorial </t>
  </si>
  <si>
    <t>3- Atendimento de Urgência</t>
  </si>
  <si>
    <t>Atendimento de Urgência / PSGO</t>
  </si>
  <si>
    <t>Atendimento de Urgência / PSI</t>
  </si>
  <si>
    <t>4- Atendimento Ambulatorial em Especialidades Médicas</t>
  </si>
  <si>
    <t>5- Atendimento Ambulatorial em Especialidades Não Médicas</t>
  </si>
  <si>
    <t>Procedimentos Terapêuticos</t>
  </si>
  <si>
    <t>Administração de Medicamentos</t>
  </si>
  <si>
    <t>6- Exames Complementares - SADT</t>
  </si>
  <si>
    <t>Diagnóstico exames Endoscópicos</t>
  </si>
  <si>
    <t>ATIVIDADES E RESULTADOS - 2021</t>
  </si>
  <si>
    <t>Observação: Informo que os valores dos Diagnóstico exames Endoscópicos e Métodos Diagnósticos em Especialidades estão com os valores incorretos, no mês de março de 2021.
Diagnóstico exames Endoscópicos: DE: 467 / PARA: 195
Métodos Diagnósticos em Especialidades: DE: 1198 / PARA: 1470</t>
  </si>
  <si>
    <t>Meta contratada mensal Jan. à Abr.</t>
  </si>
  <si>
    <t>Meta contratada mensal Mai. à Dez.</t>
  </si>
  <si>
    <t>Meta contratada mensal Mai. à Set.</t>
  </si>
  <si>
    <t>Meta contratada mensal Out. à Dez.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</si>
</sst>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/>
      <top style="medium">
        <color rgb="FFCFCFCF"/>
      </top>
      <bottom/>
      <diagonal/>
    </border>
    <border>
      <left style="medium">
        <color rgb="FFCFCFCF"/>
      </left>
      <right/>
      <top style="medium">
        <color rgb="FFCFCFCF"/>
      </top>
      <bottom/>
      <diagonal/>
    </border>
    <border>
      <left/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18" fillId="0" borderId="10" xfId="0" applyFont="1" applyBorder="1"/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3" fontId="0" fillId="0" borderId="11" xfId="0" applyNumberFormat="1" applyBorder="1" applyAlignment="1">
      <alignment horizontal="center" wrapText="1"/>
    </xf>
    <xf numFmtId="3" fontId="16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9" fontId="16" fillId="0" borderId="0" xfId="42" applyFont="1" applyBorder="1" applyAlignment="1">
      <alignment horizontal="center" wrapText="1"/>
    </xf>
    <xf numFmtId="0" fontId="0" fillId="0" borderId="17" xfId="0" applyBorder="1" applyAlignment="1">
      <alignment wrapText="1"/>
    </xf>
    <xf numFmtId="3" fontId="0" fillId="0" borderId="17" xfId="0" applyNumberForma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3" fontId="16" fillId="0" borderId="17" xfId="0" applyNumberFormat="1" applyFont="1" applyBorder="1" applyAlignment="1">
      <alignment horizontal="center" wrapText="1"/>
    </xf>
    <xf numFmtId="9" fontId="16" fillId="0" borderId="17" xfId="42" applyFont="1" applyBorder="1" applyAlignment="1">
      <alignment horizontal="center" wrapText="1"/>
    </xf>
    <xf numFmtId="0" fontId="16" fillId="33" borderId="11" xfId="0" applyFont="1" applyFill="1" applyBorder="1" applyAlignment="1">
      <alignment horizontal="center" vertical="center" wrapText="1"/>
    </xf>
    <xf numFmtId="9" fontId="16" fillId="33" borderId="11" xfId="42" applyFont="1" applyFill="1" applyBorder="1" applyAlignment="1">
      <alignment horizontal="center" wrapText="1"/>
    </xf>
    <xf numFmtId="0" fontId="16" fillId="33" borderId="11" xfId="0" applyFont="1" applyFill="1" applyBorder="1" applyAlignment="1">
      <alignment horizontal="center" wrapText="1"/>
    </xf>
    <xf numFmtId="0" fontId="0" fillId="34" borderId="11" xfId="0" applyFill="1" applyBorder="1" applyAlignment="1">
      <alignment horizontal="center" wrapText="1"/>
    </xf>
    <xf numFmtId="3" fontId="0" fillId="0" borderId="11" xfId="0" applyNumberFormat="1" applyFill="1" applyBorder="1" applyAlignment="1">
      <alignment horizont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34" borderId="11" xfId="0" applyNumberFormat="1" applyFill="1" applyBorder="1" applyAlignment="1">
      <alignment horizontal="center" vertical="center" wrapText="1"/>
    </xf>
    <xf numFmtId="3" fontId="16" fillId="0" borderId="11" xfId="0" applyNumberFormat="1" applyFont="1" applyBorder="1" applyAlignment="1">
      <alignment horizontal="center" vertical="center" wrapText="1"/>
    </xf>
    <xf numFmtId="9" fontId="16" fillId="33" borderId="11" xfId="42" applyFont="1" applyFill="1" applyBorder="1" applyAlignment="1">
      <alignment horizontal="center" vertical="center" wrapText="1"/>
    </xf>
    <xf numFmtId="3" fontId="0" fillId="35" borderId="11" xfId="0" applyNumberForma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7" xfId="0" applyFont="1" applyBorder="1" applyAlignment="1">
      <alignment wrapText="1"/>
    </xf>
    <xf numFmtId="3" fontId="16" fillId="0" borderId="12" xfId="0" applyNumberFormat="1" applyFont="1" applyBorder="1" applyAlignment="1">
      <alignment horizontal="center" vertical="center" wrapText="1"/>
    </xf>
    <xf numFmtId="3" fontId="16" fillId="0" borderId="13" xfId="0" applyNumberFormat="1" applyFont="1" applyBorder="1" applyAlignment="1">
      <alignment horizontal="center" vertical="center" wrapText="1"/>
    </xf>
    <xf numFmtId="9" fontId="16" fillId="33" borderId="12" xfId="42" applyFont="1" applyFill="1" applyBorder="1" applyAlignment="1">
      <alignment horizontal="center" vertical="center" wrapText="1"/>
    </xf>
    <xf numFmtId="9" fontId="16" fillId="33" borderId="13" xfId="42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0" fillId="0" borderId="18" xfId="0" applyBorder="1" applyAlignment="1">
      <alignment horizontal="left" wrapText="1"/>
    </xf>
    <xf numFmtId="3" fontId="0" fillId="0" borderId="19" xfId="0" applyNumberFormat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3" fontId="0" fillId="0" borderId="21" xfId="0" applyNumberFormat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3" fontId="16" fillId="0" borderId="14" xfId="0" applyNumberFormat="1" applyFont="1" applyBorder="1" applyAlignment="1">
      <alignment horizontal="center" wrapText="1"/>
    </xf>
    <xf numFmtId="3" fontId="16" fillId="0" borderId="15" xfId="0" applyNumberFormat="1" applyFont="1" applyBorder="1" applyAlignment="1">
      <alignment horizont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3" fontId="16" fillId="0" borderId="16" xfId="0" applyNumberFormat="1" applyFont="1" applyBorder="1" applyAlignment="1">
      <alignment horizontal="center" wrapText="1"/>
    </xf>
    <xf numFmtId="3" fontId="0" fillId="0" borderId="14" xfId="0" applyNumberFormat="1" applyBorder="1" applyAlignment="1">
      <alignment horizontal="center" wrapText="1"/>
    </xf>
    <xf numFmtId="3" fontId="0" fillId="0" borderId="16" xfId="0" applyNumberFormat="1" applyBorder="1" applyAlignment="1">
      <alignment horizontal="center" wrapText="1"/>
    </xf>
    <xf numFmtId="3" fontId="0" fillId="0" borderId="15" xfId="0" applyNumberForma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3" fontId="0" fillId="0" borderId="12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0" fontId="16" fillId="0" borderId="14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3" fontId="16" fillId="0" borderId="14" xfId="0" applyNumberFormat="1" applyFont="1" applyBorder="1" applyAlignment="1">
      <alignment horizontal="center" vertical="center" wrapText="1"/>
    </xf>
    <xf numFmtId="3" fontId="16" fillId="0" borderId="16" xfId="0" applyNumberFormat="1" applyFont="1" applyBorder="1" applyAlignment="1">
      <alignment horizontal="center" vertical="center" wrapText="1"/>
    </xf>
    <xf numFmtId="3" fontId="16" fillId="0" borderId="15" xfId="0" applyNumberFormat="1" applyFon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Porcentagem" xfId="42" builtinId="5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95250</xdr:colOff>
      <xdr:row>1</xdr:row>
      <xdr:rowOff>38100</xdr:rowOff>
    </xdr:from>
    <xdr:to>
      <xdr:col>18</xdr:col>
      <xdr:colOff>298847</xdr:colOff>
      <xdr:row>4</xdr:row>
      <xdr:rowOff>133350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861DCE35-03EC-4CAB-8424-02A62BB27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0300" y="228600"/>
          <a:ext cx="708422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76200</xdr:rowOff>
    </xdr:from>
    <xdr:to>
      <xdr:col>1</xdr:col>
      <xdr:colOff>28575</xdr:colOff>
      <xdr:row>4</xdr:row>
      <xdr:rowOff>171450</xdr:rowOff>
    </xdr:to>
    <xdr:pic>
      <xdr:nvPicPr>
        <xdr:cNvPr id="4" name="Imagem 3" descr="Prefeitura de Taubaté">
          <a:extLst>
            <a:ext uri="{FF2B5EF4-FFF2-40B4-BE49-F238E27FC236}">
              <a16:creationId xmlns:a16="http://schemas.microsoft.com/office/drawing/2014/main" id="{435051B6-362A-49E0-9953-8DC3E8E5D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2333625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S58"/>
  <sheetViews>
    <sheetView showGridLines="0" tabSelected="1" view="pageBreakPreview" zoomScaleNormal="100" zoomScaleSheetLayoutView="100" workbookViewId="0">
      <selection activeCell="M10" sqref="M10"/>
    </sheetView>
  </sheetViews>
  <sheetFormatPr defaultRowHeight="15" x14ac:dyDescent="0.25"/>
  <cols>
    <col min="1" max="1" width="35.7109375" customWidth="1"/>
    <col min="2" max="4" width="11.140625" style="8" customWidth="1"/>
    <col min="5" max="16" width="10.7109375" style="8" customWidth="1"/>
    <col min="17" max="17" width="9.140625" style="8" bestFit="1" customWidth="1"/>
    <col min="18" max="18" width="7.5703125" style="8" customWidth="1"/>
    <col min="19" max="19" width="6.7109375" style="8" bestFit="1" customWidth="1"/>
  </cols>
  <sheetData>
    <row r="4" spans="1:19" ht="15" customHeight="1" x14ac:dyDescent="0.35">
      <c r="A4" s="44" t="s">
        <v>26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</row>
    <row r="5" spans="1:19" x14ac:dyDescent="0.25">
      <c r="E5"/>
    </row>
    <row r="6" spans="1:19" ht="19.5" customHeight="1" thickBot="1" x14ac:dyDescent="0.4">
      <c r="A6" s="44" t="s">
        <v>44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</row>
    <row r="7" spans="1:19" ht="20.100000000000001" customHeight="1" thickBot="1" x14ac:dyDescent="0.3">
      <c r="A7" s="1" t="s">
        <v>27</v>
      </c>
    </row>
    <row r="8" spans="1:19" ht="20.100000000000001" customHeight="1" thickBot="1" x14ac:dyDescent="0.3">
      <c r="A8" s="32"/>
      <c r="B8" s="34" t="s">
        <v>46</v>
      </c>
      <c r="C8" s="34" t="s">
        <v>48</v>
      </c>
      <c r="D8" s="34" t="s">
        <v>49</v>
      </c>
      <c r="E8" s="9" t="s">
        <v>0</v>
      </c>
      <c r="F8" s="9" t="s">
        <v>1</v>
      </c>
      <c r="G8" s="9" t="s">
        <v>2</v>
      </c>
      <c r="H8" s="9" t="s">
        <v>3</v>
      </c>
      <c r="I8" s="9" t="s">
        <v>4</v>
      </c>
      <c r="J8" s="9" t="s">
        <v>5</v>
      </c>
      <c r="K8" s="9" t="s">
        <v>6</v>
      </c>
      <c r="L8" s="9" t="s">
        <v>7</v>
      </c>
      <c r="M8" s="9" t="s">
        <v>8</v>
      </c>
      <c r="N8" s="9" t="s">
        <v>9</v>
      </c>
      <c r="O8" s="9" t="s">
        <v>10</v>
      </c>
      <c r="P8" s="9" t="s">
        <v>11</v>
      </c>
      <c r="Q8" s="36" t="s">
        <v>12</v>
      </c>
      <c r="R8" s="37"/>
      <c r="S8" s="38"/>
    </row>
    <row r="9" spans="1:19" ht="39.950000000000003" customHeight="1" thickBot="1" x14ac:dyDescent="0.3">
      <c r="A9" s="33"/>
      <c r="B9" s="35"/>
      <c r="C9" s="35"/>
      <c r="D9" s="35"/>
      <c r="E9" s="10" t="s">
        <v>14</v>
      </c>
      <c r="F9" s="10" t="s">
        <v>14</v>
      </c>
      <c r="G9" s="10" t="s">
        <v>14</v>
      </c>
      <c r="H9" s="10" t="s">
        <v>14</v>
      </c>
      <c r="I9" s="10" t="s">
        <v>14</v>
      </c>
      <c r="J9" s="10" t="s">
        <v>14</v>
      </c>
      <c r="K9" s="10" t="s">
        <v>14</v>
      </c>
      <c r="L9" s="10" t="s">
        <v>14</v>
      </c>
      <c r="M9" s="10" t="s">
        <v>14</v>
      </c>
      <c r="N9" s="10" t="s">
        <v>14</v>
      </c>
      <c r="O9" s="10" t="s">
        <v>14</v>
      </c>
      <c r="P9" s="10" t="s">
        <v>14</v>
      </c>
      <c r="Q9" s="10" t="s">
        <v>13</v>
      </c>
      <c r="R9" s="10" t="s">
        <v>14</v>
      </c>
      <c r="S9" s="22" t="s">
        <v>15</v>
      </c>
    </row>
    <row r="10" spans="1:19" ht="20.100000000000001" customHeight="1" thickBot="1" x14ac:dyDescent="0.3">
      <c r="A10" s="3" t="s">
        <v>28</v>
      </c>
      <c r="B10" s="5">
        <v>320</v>
      </c>
      <c r="C10" s="5">
        <v>147</v>
      </c>
      <c r="D10" s="5">
        <v>200</v>
      </c>
      <c r="E10" s="4">
        <v>120</v>
      </c>
      <c r="F10" s="4">
        <v>100</v>
      </c>
      <c r="G10" s="4">
        <v>83</v>
      </c>
      <c r="H10" s="4">
        <v>65</v>
      </c>
      <c r="I10" s="4">
        <v>78</v>
      </c>
      <c r="J10" s="4">
        <v>99</v>
      </c>
      <c r="K10" s="4">
        <v>118</v>
      </c>
      <c r="L10" s="4">
        <v>214</v>
      </c>
      <c r="M10" s="4">
        <v>216</v>
      </c>
      <c r="N10" s="4">
        <v>174</v>
      </c>
      <c r="O10" s="4">
        <v>167</v>
      </c>
      <c r="P10" s="4">
        <v>193</v>
      </c>
      <c r="Q10" s="6">
        <f>(4*B10)+(C10*5)+(D10*3)</f>
        <v>2615</v>
      </c>
      <c r="R10" s="6">
        <f>SUM(E10:P10)</f>
        <v>1627</v>
      </c>
      <c r="S10" s="23">
        <f>R10/Q10</f>
        <v>0.62217973231357548</v>
      </c>
    </row>
    <row r="11" spans="1:19" ht="20.100000000000001" customHeight="1" thickBot="1" x14ac:dyDescent="0.3">
      <c r="A11" s="3" t="s">
        <v>29</v>
      </c>
      <c r="B11" s="4">
        <v>280</v>
      </c>
      <c r="C11" s="4">
        <v>320</v>
      </c>
      <c r="D11" s="4">
        <v>320</v>
      </c>
      <c r="E11" s="4">
        <v>282</v>
      </c>
      <c r="F11" s="4">
        <v>290</v>
      </c>
      <c r="G11" s="4">
        <v>313</v>
      </c>
      <c r="H11" s="4">
        <v>304</v>
      </c>
      <c r="I11" s="4">
        <v>313</v>
      </c>
      <c r="J11" s="4">
        <v>300</v>
      </c>
      <c r="K11" s="4">
        <v>311</v>
      </c>
      <c r="L11" s="4">
        <v>314</v>
      </c>
      <c r="M11" s="4">
        <v>263</v>
      </c>
      <c r="N11" s="4">
        <v>290</v>
      </c>
      <c r="O11" s="4">
        <v>265</v>
      </c>
      <c r="P11" s="4">
        <v>286</v>
      </c>
      <c r="Q11" s="6">
        <f>(4*B11)+(C11*5)+(D11*3)</f>
        <v>3680</v>
      </c>
      <c r="R11" s="6">
        <f t="shared" ref="R11:R15" si="0">SUM(E11:P11)</f>
        <v>3531</v>
      </c>
      <c r="S11" s="23">
        <f t="shared" ref="S11:S15" si="1">R11/Q11</f>
        <v>0.95951086956521736</v>
      </c>
    </row>
    <row r="12" spans="1:19" ht="20.100000000000001" customHeight="1" thickBot="1" x14ac:dyDescent="0.3">
      <c r="A12" s="3" t="s">
        <v>30</v>
      </c>
      <c r="B12" s="5">
        <v>340</v>
      </c>
      <c r="C12" s="5">
        <v>191</v>
      </c>
      <c r="D12" s="5">
        <v>196</v>
      </c>
      <c r="E12" s="5">
        <v>192</v>
      </c>
      <c r="F12" s="5">
        <v>180</v>
      </c>
      <c r="G12" s="5">
        <v>232</v>
      </c>
      <c r="H12" s="4">
        <v>297</v>
      </c>
      <c r="I12" s="4">
        <v>308</v>
      </c>
      <c r="J12" s="5">
        <v>315</v>
      </c>
      <c r="K12" s="5">
        <v>253</v>
      </c>
      <c r="L12" s="5">
        <v>194</v>
      </c>
      <c r="M12" s="5">
        <v>150</v>
      </c>
      <c r="N12" s="5">
        <v>164</v>
      </c>
      <c r="O12" s="5">
        <v>186</v>
      </c>
      <c r="P12" s="4">
        <v>242</v>
      </c>
      <c r="Q12" s="6">
        <f>(4*B12)+(C12*5)+(D12*3)</f>
        <v>2903</v>
      </c>
      <c r="R12" s="6">
        <f t="shared" si="0"/>
        <v>2713</v>
      </c>
      <c r="S12" s="23">
        <f t="shared" si="1"/>
        <v>0.93455046503616945</v>
      </c>
    </row>
    <row r="13" spans="1:19" ht="20.100000000000001" customHeight="1" thickBot="1" x14ac:dyDescent="0.3">
      <c r="A13" s="3" t="s">
        <v>31</v>
      </c>
      <c r="B13" s="5">
        <v>100</v>
      </c>
      <c r="C13" s="5">
        <v>66</v>
      </c>
      <c r="D13" s="5">
        <v>60</v>
      </c>
      <c r="E13" s="5">
        <v>67</v>
      </c>
      <c r="F13" s="5">
        <v>63</v>
      </c>
      <c r="G13" s="5">
        <v>96</v>
      </c>
      <c r="H13" s="4">
        <v>79</v>
      </c>
      <c r="I13" s="4">
        <v>97</v>
      </c>
      <c r="J13" s="5">
        <v>89</v>
      </c>
      <c r="K13" s="5">
        <v>88</v>
      </c>
      <c r="L13" s="5">
        <v>101</v>
      </c>
      <c r="M13" s="5">
        <v>110</v>
      </c>
      <c r="N13" s="5">
        <v>102</v>
      </c>
      <c r="O13" s="5">
        <v>117</v>
      </c>
      <c r="P13" s="4">
        <v>124</v>
      </c>
      <c r="Q13" s="6">
        <f>(4*B13)+(C13*5)+(D13*3)</f>
        <v>910</v>
      </c>
      <c r="R13" s="6">
        <f t="shared" si="0"/>
        <v>1133</v>
      </c>
      <c r="S13" s="23">
        <f t="shared" si="1"/>
        <v>1.2450549450549451</v>
      </c>
    </row>
    <row r="14" spans="1:19" ht="20.100000000000001" customHeight="1" thickBot="1" x14ac:dyDescent="0.3">
      <c r="A14" s="3" t="s">
        <v>32</v>
      </c>
      <c r="B14" s="5">
        <v>28</v>
      </c>
      <c r="C14" s="5">
        <v>23</v>
      </c>
      <c r="D14" s="5">
        <v>23</v>
      </c>
      <c r="E14" s="5">
        <v>0</v>
      </c>
      <c r="F14" s="5">
        <v>0</v>
      </c>
      <c r="G14" s="5">
        <v>0</v>
      </c>
      <c r="H14" s="4">
        <v>0</v>
      </c>
      <c r="I14" s="4">
        <v>0</v>
      </c>
      <c r="J14" s="5">
        <v>0</v>
      </c>
      <c r="K14" s="5">
        <v>7</v>
      </c>
      <c r="L14" s="5">
        <v>13</v>
      </c>
      <c r="M14" s="5">
        <v>12</v>
      </c>
      <c r="N14" s="5">
        <v>12</v>
      </c>
      <c r="O14" s="5">
        <v>10</v>
      </c>
      <c r="P14" s="4">
        <v>10</v>
      </c>
      <c r="Q14" s="6">
        <f>(4*B14)+(C14*5)+(D14*3)</f>
        <v>296</v>
      </c>
      <c r="R14" s="6">
        <f t="shared" si="0"/>
        <v>64</v>
      </c>
      <c r="S14" s="23">
        <f t="shared" si="1"/>
        <v>0.21621621621621623</v>
      </c>
    </row>
    <row r="15" spans="1:19" ht="20.100000000000001" customHeight="1" thickBot="1" x14ac:dyDescent="0.3">
      <c r="A15" s="3" t="s">
        <v>12</v>
      </c>
      <c r="B15" s="6">
        <f>SUM(B10:B14)</f>
        <v>1068</v>
      </c>
      <c r="C15" s="6">
        <f>SUM(C10:C14)</f>
        <v>747</v>
      </c>
      <c r="D15" s="6">
        <f>SUM(D10:D14)</f>
        <v>799</v>
      </c>
      <c r="E15" s="6">
        <f t="shared" ref="E15:P15" si="2">SUM(E10:E14)</f>
        <v>661</v>
      </c>
      <c r="F15" s="6">
        <f t="shared" si="2"/>
        <v>633</v>
      </c>
      <c r="G15" s="6">
        <f t="shared" si="2"/>
        <v>724</v>
      </c>
      <c r="H15" s="6">
        <f t="shared" si="2"/>
        <v>745</v>
      </c>
      <c r="I15" s="6">
        <f t="shared" si="2"/>
        <v>796</v>
      </c>
      <c r="J15" s="6">
        <f t="shared" si="2"/>
        <v>803</v>
      </c>
      <c r="K15" s="6">
        <f t="shared" si="2"/>
        <v>777</v>
      </c>
      <c r="L15" s="6">
        <f t="shared" si="2"/>
        <v>836</v>
      </c>
      <c r="M15" s="6">
        <f t="shared" si="2"/>
        <v>751</v>
      </c>
      <c r="N15" s="6">
        <f t="shared" si="2"/>
        <v>742</v>
      </c>
      <c r="O15" s="6">
        <f t="shared" si="2"/>
        <v>745</v>
      </c>
      <c r="P15" s="6">
        <f t="shared" si="2"/>
        <v>855</v>
      </c>
      <c r="Q15" s="6">
        <f t="shared" ref="Q15" si="3">SUM(Q10:Q14)</f>
        <v>10404</v>
      </c>
      <c r="R15" s="6">
        <f>SUM(E15:P15)</f>
        <v>9068</v>
      </c>
      <c r="S15" s="23">
        <f t="shared" si="1"/>
        <v>0.87158785082660517</v>
      </c>
    </row>
    <row r="16" spans="1:19" ht="23.25" customHeight="1" thickBot="1" x14ac:dyDescent="0.3">
      <c r="A16" s="17"/>
      <c r="B16" s="18"/>
      <c r="C16" s="18"/>
      <c r="D16" s="18"/>
      <c r="E16" s="18"/>
      <c r="F16" s="18"/>
      <c r="G16" s="18"/>
      <c r="H16" s="19"/>
      <c r="I16" s="19"/>
      <c r="J16" s="18"/>
      <c r="K16" s="18"/>
      <c r="L16" s="18"/>
      <c r="M16" s="18"/>
      <c r="N16" s="18"/>
      <c r="O16" s="18"/>
      <c r="P16" s="19"/>
      <c r="Q16" s="20"/>
      <c r="R16" s="18"/>
      <c r="S16" s="21"/>
    </row>
    <row r="17" spans="1:19" ht="20.100000000000001" customHeight="1" thickBot="1" x14ac:dyDescent="0.3">
      <c r="A17" s="39" t="s">
        <v>34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</row>
    <row r="18" spans="1:19" ht="20.100000000000001" customHeight="1" thickBot="1" x14ac:dyDescent="0.3">
      <c r="A18" s="32"/>
      <c r="B18" s="52" t="s">
        <v>25</v>
      </c>
      <c r="C18" s="53"/>
      <c r="D18" s="54"/>
      <c r="E18" s="11" t="s">
        <v>0</v>
      </c>
      <c r="F18" s="11" t="s">
        <v>1</v>
      </c>
      <c r="G18" s="11" t="s">
        <v>2</v>
      </c>
      <c r="H18" s="11" t="s">
        <v>3</v>
      </c>
      <c r="I18" s="11" t="s">
        <v>4</v>
      </c>
      <c r="J18" s="11" t="s">
        <v>5</v>
      </c>
      <c r="K18" s="11" t="s">
        <v>6</v>
      </c>
      <c r="L18" s="11" t="s">
        <v>7</v>
      </c>
      <c r="M18" s="11" t="s">
        <v>8</v>
      </c>
      <c r="N18" s="11" t="s">
        <v>9</v>
      </c>
      <c r="O18" s="11" t="s">
        <v>10</v>
      </c>
      <c r="P18" s="11" t="s">
        <v>11</v>
      </c>
      <c r="Q18" s="36" t="s">
        <v>12</v>
      </c>
      <c r="R18" s="37"/>
      <c r="S18" s="38"/>
    </row>
    <row r="19" spans="1:19" ht="25.5" customHeight="1" thickBot="1" x14ac:dyDescent="0.3">
      <c r="A19" s="33"/>
      <c r="B19" s="55"/>
      <c r="C19" s="56"/>
      <c r="D19" s="57"/>
      <c r="E19" s="7" t="s">
        <v>14</v>
      </c>
      <c r="F19" s="7" t="s">
        <v>14</v>
      </c>
      <c r="G19" s="7" t="s">
        <v>14</v>
      </c>
      <c r="H19" s="7" t="s">
        <v>14</v>
      </c>
      <c r="I19" s="7" t="s">
        <v>14</v>
      </c>
      <c r="J19" s="7" t="s">
        <v>14</v>
      </c>
      <c r="K19" s="7" t="s">
        <v>14</v>
      </c>
      <c r="L19" s="7" t="s">
        <v>14</v>
      </c>
      <c r="M19" s="7" t="s">
        <v>14</v>
      </c>
      <c r="N19" s="7" t="s">
        <v>14</v>
      </c>
      <c r="O19" s="7" t="s">
        <v>14</v>
      </c>
      <c r="P19" s="7" t="s">
        <v>14</v>
      </c>
      <c r="Q19" s="7" t="s">
        <v>13</v>
      </c>
      <c r="R19" s="7" t="s">
        <v>14</v>
      </c>
      <c r="S19" s="24" t="s">
        <v>15</v>
      </c>
    </row>
    <row r="20" spans="1:19" ht="20.100000000000001" customHeight="1" thickBot="1" x14ac:dyDescent="0.3">
      <c r="A20" s="3" t="s">
        <v>33</v>
      </c>
      <c r="B20" s="62">
        <v>400</v>
      </c>
      <c r="C20" s="63"/>
      <c r="D20" s="64"/>
      <c r="E20" s="4">
        <v>246</v>
      </c>
      <c r="F20" s="4">
        <v>374</v>
      </c>
      <c r="G20" s="4">
        <v>385</v>
      </c>
      <c r="H20" s="25">
        <v>359</v>
      </c>
      <c r="I20" s="4">
        <v>378</v>
      </c>
      <c r="J20" s="4">
        <v>411</v>
      </c>
      <c r="K20" s="4">
        <v>392</v>
      </c>
      <c r="L20" s="4">
        <v>485</v>
      </c>
      <c r="M20" s="4">
        <v>358</v>
      </c>
      <c r="N20" s="4">
        <v>321</v>
      </c>
      <c r="O20" s="4">
        <v>440</v>
      </c>
      <c r="P20" s="4">
        <v>335</v>
      </c>
      <c r="Q20" s="6">
        <f>12*B20</f>
        <v>4800</v>
      </c>
      <c r="R20" s="6">
        <f>SUM(E20:P20)</f>
        <v>4484</v>
      </c>
      <c r="S20" s="23">
        <f>R20/Q20</f>
        <v>0.9341666666666667</v>
      </c>
    </row>
    <row r="21" spans="1:19" ht="20.100000000000001" customHeight="1" thickBot="1" x14ac:dyDescent="0.3">
      <c r="A21" s="3" t="s">
        <v>12</v>
      </c>
      <c r="B21" s="67">
        <v>400</v>
      </c>
      <c r="C21" s="68"/>
      <c r="D21" s="69"/>
      <c r="E21" s="7">
        <v>246</v>
      </c>
      <c r="F21" s="7">
        <v>374</v>
      </c>
      <c r="G21" s="7">
        <f t="shared" ref="G21:Q21" si="4">G20</f>
        <v>385</v>
      </c>
      <c r="H21" s="7">
        <f t="shared" si="4"/>
        <v>359</v>
      </c>
      <c r="I21" s="7">
        <f t="shared" si="4"/>
        <v>378</v>
      </c>
      <c r="J21" s="7">
        <f t="shared" si="4"/>
        <v>411</v>
      </c>
      <c r="K21" s="7">
        <f t="shared" si="4"/>
        <v>392</v>
      </c>
      <c r="L21" s="7">
        <f t="shared" si="4"/>
        <v>485</v>
      </c>
      <c r="M21" s="7">
        <f t="shared" si="4"/>
        <v>358</v>
      </c>
      <c r="N21" s="7">
        <f t="shared" si="4"/>
        <v>321</v>
      </c>
      <c r="O21" s="7">
        <f t="shared" si="4"/>
        <v>440</v>
      </c>
      <c r="P21" s="7">
        <f t="shared" si="4"/>
        <v>335</v>
      </c>
      <c r="Q21" s="6">
        <f>12*B21</f>
        <v>4800</v>
      </c>
      <c r="R21" s="6">
        <f>R20</f>
        <v>4484</v>
      </c>
      <c r="S21" s="23">
        <f>R21/Q21</f>
        <v>0.9341666666666667</v>
      </c>
    </row>
    <row r="22" spans="1:19" ht="23.25" customHeight="1" thickBot="1" x14ac:dyDescent="0.3">
      <c r="A22" s="12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5"/>
      <c r="R22" s="14"/>
      <c r="S22" s="16"/>
    </row>
    <row r="23" spans="1:19" ht="20.100000000000001" customHeight="1" thickBot="1" x14ac:dyDescent="0.3">
      <c r="A23" s="1" t="s">
        <v>35</v>
      </c>
    </row>
    <row r="24" spans="1:19" ht="20.100000000000001" customHeight="1" thickBot="1" x14ac:dyDescent="0.3">
      <c r="A24" s="32"/>
      <c r="B24" s="34" t="s">
        <v>46</v>
      </c>
      <c r="C24" s="52" t="s">
        <v>47</v>
      </c>
      <c r="D24" s="54"/>
      <c r="E24" s="11" t="s">
        <v>0</v>
      </c>
      <c r="F24" s="11" t="s">
        <v>1</v>
      </c>
      <c r="G24" s="11" t="s">
        <v>2</v>
      </c>
      <c r="H24" s="11" t="s">
        <v>3</v>
      </c>
      <c r="I24" s="11" t="s">
        <v>4</v>
      </c>
      <c r="J24" s="11" t="s">
        <v>5</v>
      </c>
      <c r="K24" s="11" t="s">
        <v>6</v>
      </c>
      <c r="L24" s="11" t="s">
        <v>7</v>
      </c>
      <c r="M24" s="11" t="s">
        <v>8</v>
      </c>
      <c r="N24" s="11" t="s">
        <v>9</v>
      </c>
      <c r="O24" s="11" t="s">
        <v>10</v>
      </c>
      <c r="P24" s="11" t="s">
        <v>11</v>
      </c>
      <c r="Q24" s="36" t="s">
        <v>12</v>
      </c>
      <c r="R24" s="37"/>
      <c r="S24" s="38"/>
    </row>
    <row r="25" spans="1:19" ht="39.950000000000003" customHeight="1" thickBot="1" x14ac:dyDescent="0.3">
      <c r="A25" s="33"/>
      <c r="B25" s="35"/>
      <c r="C25" s="55"/>
      <c r="D25" s="57"/>
      <c r="E25" s="10" t="s">
        <v>14</v>
      </c>
      <c r="F25" s="10" t="s">
        <v>14</v>
      </c>
      <c r="G25" s="10" t="s">
        <v>14</v>
      </c>
      <c r="H25" s="10" t="s">
        <v>14</v>
      </c>
      <c r="I25" s="10" t="s">
        <v>14</v>
      </c>
      <c r="J25" s="10" t="s">
        <v>14</v>
      </c>
      <c r="K25" s="10" t="s">
        <v>14</v>
      </c>
      <c r="L25" s="10" t="s">
        <v>14</v>
      </c>
      <c r="M25" s="10" t="s">
        <v>14</v>
      </c>
      <c r="N25" s="10" t="s">
        <v>14</v>
      </c>
      <c r="O25" s="10" t="s">
        <v>14</v>
      </c>
      <c r="P25" s="10" t="s">
        <v>14</v>
      </c>
      <c r="Q25" s="10" t="s">
        <v>13</v>
      </c>
      <c r="R25" s="10" t="s">
        <v>14</v>
      </c>
      <c r="S25" s="22" t="s">
        <v>15</v>
      </c>
    </row>
    <row r="26" spans="1:19" ht="20.100000000000001" customHeight="1" thickBot="1" x14ac:dyDescent="0.3">
      <c r="A26" s="3" t="s">
        <v>36</v>
      </c>
      <c r="B26" s="65">
        <v>6500</v>
      </c>
      <c r="C26" s="46">
        <v>4000</v>
      </c>
      <c r="D26" s="47"/>
      <c r="E26" s="5">
        <v>2153</v>
      </c>
      <c r="F26" s="5">
        <v>1910</v>
      </c>
      <c r="G26" s="5">
        <v>2101</v>
      </c>
      <c r="H26" s="5">
        <v>1945</v>
      </c>
      <c r="I26" s="5">
        <v>1838</v>
      </c>
      <c r="J26" s="5">
        <v>1825</v>
      </c>
      <c r="K26" s="5">
        <v>1834</v>
      </c>
      <c r="L26" s="5">
        <v>1881</v>
      </c>
      <c r="M26" s="5">
        <v>1991</v>
      </c>
      <c r="N26" s="5">
        <v>2011</v>
      </c>
      <c r="O26" s="5">
        <v>1913</v>
      </c>
      <c r="P26" s="5">
        <v>2174</v>
      </c>
      <c r="Q26" s="40">
        <f>(4*B26)+(C26*8)</f>
        <v>58000</v>
      </c>
      <c r="R26" s="40">
        <f>SUM(E26:P27)</f>
        <v>49158</v>
      </c>
      <c r="S26" s="42">
        <f>R26/Q26</f>
        <v>0.84755172413793101</v>
      </c>
    </row>
    <row r="27" spans="1:19" ht="20.100000000000001" customHeight="1" thickBot="1" x14ac:dyDescent="0.3">
      <c r="A27" s="3" t="s">
        <v>37</v>
      </c>
      <c r="B27" s="66"/>
      <c r="C27" s="48"/>
      <c r="D27" s="49"/>
      <c r="E27" s="5">
        <v>1426</v>
      </c>
      <c r="F27" s="5">
        <v>1198</v>
      </c>
      <c r="G27" s="5">
        <v>1595</v>
      </c>
      <c r="H27" s="5">
        <v>1604</v>
      </c>
      <c r="I27" s="5">
        <v>1832</v>
      </c>
      <c r="J27" s="5">
        <v>1621</v>
      </c>
      <c r="K27" s="5">
        <v>1631</v>
      </c>
      <c r="L27" s="5">
        <v>1867</v>
      </c>
      <c r="M27" s="5">
        <v>2251</v>
      </c>
      <c r="N27" s="5">
        <v>3270</v>
      </c>
      <c r="O27" s="5">
        <v>3472</v>
      </c>
      <c r="P27" s="5">
        <v>3815</v>
      </c>
      <c r="Q27" s="41"/>
      <c r="R27" s="41"/>
      <c r="S27" s="43"/>
    </row>
    <row r="28" spans="1:19" ht="20.100000000000001" customHeight="1" thickBot="1" x14ac:dyDescent="0.3">
      <c r="A28" s="3" t="s">
        <v>12</v>
      </c>
      <c r="B28" s="6">
        <v>6500</v>
      </c>
      <c r="C28" s="50">
        <f>C26</f>
        <v>4000</v>
      </c>
      <c r="D28" s="51"/>
      <c r="E28" s="6">
        <f t="shared" ref="E28:P28" si="5">SUM(E26:E27)</f>
        <v>3579</v>
      </c>
      <c r="F28" s="6">
        <f t="shared" si="5"/>
        <v>3108</v>
      </c>
      <c r="G28" s="6">
        <f t="shared" si="5"/>
        <v>3696</v>
      </c>
      <c r="H28" s="6">
        <f t="shared" si="5"/>
        <v>3549</v>
      </c>
      <c r="I28" s="6">
        <f t="shared" si="5"/>
        <v>3670</v>
      </c>
      <c r="J28" s="6">
        <f t="shared" si="5"/>
        <v>3446</v>
      </c>
      <c r="K28" s="6">
        <f t="shared" si="5"/>
        <v>3465</v>
      </c>
      <c r="L28" s="6">
        <f t="shared" si="5"/>
        <v>3748</v>
      </c>
      <c r="M28" s="6">
        <f t="shared" si="5"/>
        <v>4242</v>
      </c>
      <c r="N28" s="6">
        <f t="shared" si="5"/>
        <v>5281</v>
      </c>
      <c r="O28" s="6">
        <f t="shared" si="5"/>
        <v>5385</v>
      </c>
      <c r="P28" s="6">
        <f t="shared" si="5"/>
        <v>5989</v>
      </c>
      <c r="Q28" s="6">
        <f>(4*B28)+(C28*8)</f>
        <v>58000</v>
      </c>
      <c r="R28" s="6">
        <f t="shared" ref="R28" si="6">SUM(E28:P28)</f>
        <v>49158</v>
      </c>
      <c r="S28" s="23">
        <f t="shared" ref="S28" si="7">R28/Q28</f>
        <v>0.84755172413793101</v>
      </c>
    </row>
    <row r="29" spans="1:19" ht="23.25" customHeight="1" thickBot="1" x14ac:dyDescent="0.3">
      <c r="A29" s="12"/>
      <c r="B29" s="13"/>
      <c r="C29" s="13"/>
      <c r="D29" s="13"/>
      <c r="E29" s="13"/>
      <c r="F29" s="13"/>
      <c r="G29" s="13"/>
      <c r="H29" s="14"/>
      <c r="I29" s="14"/>
      <c r="J29" s="13"/>
      <c r="K29" s="13"/>
      <c r="L29" s="13"/>
      <c r="M29" s="13"/>
      <c r="N29" s="13"/>
      <c r="O29" s="13"/>
      <c r="P29" s="14"/>
      <c r="Q29" s="14"/>
      <c r="R29" s="13"/>
      <c r="S29" s="16"/>
    </row>
    <row r="30" spans="1:19" ht="20.100000000000001" customHeight="1" thickBot="1" x14ac:dyDescent="0.3">
      <c r="A30" s="1" t="s">
        <v>38</v>
      </c>
    </row>
    <row r="31" spans="1:19" ht="20.100000000000001" customHeight="1" thickBot="1" x14ac:dyDescent="0.3">
      <c r="A31" s="32"/>
      <c r="B31" s="34" t="s">
        <v>46</v>
      </c>
      <c r="C31" s="52" t="s">
        <v>47</v>
      </c>
      <c r="D31" s="54"/>
      <c r="E31" s="11" t="s">
        <v>0</v>
      </c>
      <c r="F31" s="11" t="s">
        <v>1</v>
      </c>
      <c r="G31" s="11" t="s">
        <v>2</v>
      </c>
      <c r="H31" s="11" t="s">
        <v>3</v>
      </c>
      <c r="I31" s="11" t="s">
        <v>4</v>
      </c>
      <c r="J31" s="11" t="s">
        <v>5</v>
      </c>
      <c r="K31" s="11" t="s">
        <v>6</v>
      </c>
      <c r="L31" s="11" t="s">
        <v>7</v>
      </c>
      <c r="M31" s="11" t="s">
        <v>8</v>
      </c>
      <c r="N31" s="11" t="s">
        <v>9</v>
      </c>
      <c r="O31" s="11" t="s">
        <v>10</v>
      </c>
      <c r="P31" s="11" t="s">
        <v>11</v>
      </c>
      <c r="Q31" s="36" t="s">
        <v>12</v>
      </c>
      <c r="R31" s="37"/>
      <c r="S31" s="38"/>
    </row>
    <row r="32" spans="1:19" ht="39.950000000000003" customHeight="1" thickBot="1" x14ac:dyDescent="0.3">
      <c r="A32" s="33"/>
      <c r="B32" s="35"/>
      <c r="C32" s="55"/>
      <c r="D32" s="57"/>
      <c r="E32" s="10" t="s">
        <v>14</v>
      </c>
      <c r="F32" s="10" t="s">
        <v>14</v>
      </c>
      <c r="G32" s="10" t="s">
        <v>14</v>
      </c>
      <c r="H32" s="10" t="s">
        <v>14</v>
      </c>
      <c r="I32" s="10" t="s">
        <v>14</v>
      </c>
      <c r="J32" s="10" t="s">
        <v>14</v>
      </c>
      <c r="K32" s="10" t="s">
        <v>14</v>
      </c>
      <c r="L32" s="10" t="s">
        <v>14</v>
      </c>
      <c r="M32" s="10" t="s">
        <v>14</v>
      </c>
      <c r="N32" s="10" t="s">
        <v>14</v>
      </c>
      <c r="O32" s="10" t="s">
        <v>14</v>
      </c>
      <c r="P32" s="10" t="s">
        <v>14</v>
      </c>
      <c r="Q32" s="10" t="s">
        <v>13</v>
      </c>
      <c r="R32" s="10" t="s">
        <v>14</v>
      </c>
      <c r="S32" s="22" t="s">
        <v>15</v>
      </c>
    </row>
    <row r="33" spans="1:19" ht="20.100000000000001" customHeight="1" thickBot="1" x14ac:dyDescent="0.3">
      <c r="A33" s="3" t="s">
        <v>16</v>
      </c>
      <c r="B33" s="5">
        <v>1500</v>
      </c>
      <c r="C33" s="59">
        <v>1300</v>
      </c>
      <c r="D33" s="61"/>
      <c r="E33" s="4">
        <v>703</v>
      </c>
      <c r="F33" s="4">
        <v>785</v>
      </c>
      <c r="G33" s="4">
        <v>987</v>
      </c>
      <c r="H33" s="4">
        <v>746</v>
      </c>
      <c r="I33" s="4">
        <v>846</v>
      </c>
      <c r="J33" s="4">
        <v>800</v>
      </c>
      <c r="K33" s="4">
        <v>916</v>
      </c>
      <c r="L33" s="4">
        <v>905</v>
      </c>
      <c r="M33" s="4">
        <v>857</v>
      </c>
      <c r="N33" s="4">
        <v>726</v>
      </c>
      <c r="O33" s="4">
        <v>879</v>
      </c>
      <c r="P33" s="4">
        <v>655</v>
      </c>
      <c r="Q33" s="6">
        <f>(B33*4)+(C33*8)</f>
        <v>16400</v>
      </c>
      <c r="R33" s="6">
        <f>SUM(E33:P33)</f>
        <v>9805</v>
      </c>
      <c r="S33" s="23">
        <f t="shared" ref="S33:S36" si="8">R33/Q33</f>
        <v>0.59786585365853662</v>
      </c>
    </row>
    <row r="34" spans="1:19" ht="20.100000000000001" customHeight="1" thickBot="1" x14ac:dyDescent="0.3">
      <c r="A34" s="3" t="s">
        <v>17</v>
      </c>
      <c r="B34" s="4">
        <v>300</v>
      </c>
      <c r="C34" s="62">
        <v>300</v>
      </c>
      <c r="D34" s="64"/>
      <c r="E34" s="4">
        <v>209</v>
      </c>
      <c r="F34" s="4">
        <v>254</v>
      </c>
      <c r="G34" s="4">
        <v>211</v>
      </c>
      <c r="H34" s="4">
        <v>129</v>
      </c>
      <c r="I34" s="4">
        <v>140</v>
      </c>
      <c r="J34" s="4">
        <v>170</v>
      </c>
      <c r="K34" s="4">
        <v>190</v>
      </c>
      <c r="L34" s="4">
        <v>306</v>
      </c>
      <c r="M34" s="4">
        <v>258</v>
      </c>
      <c r="N34" s="4">
        <v>208</v>
      </c>
      <c r="O34" s="4">
        <v>282</v>
      </c>
      <c r="P34" s="4">
        <v>207</v>
      </c>
      <c r="Q34" s="6">
        <f>(B34*4)+(C34*8)</f>
        <v>3600</v>
      </c>
      <c r="R34" s="6">
        <f t="shared" ref="R34:R36" si="9">SUM(E34:P34)</f>
        <v>2564</v>
      </c>
      <c r="S34" s="23">
        <f t="shared" si="8"/>
        <v>0.7122222222222222</v>
      </c>
    </row>
    <row r="35" spans="1:19" ht="20.100000000000001" customHeight="1" thickBot="1" x14ac:dyDescent="0.3">
      <c r="A35" s="3" t="s">
        <v>18</v>
      </c>
      <c r="B35" s="5">
        <v>3600</v>
      </c>
      <c r="C35" s="59">
        <v>3600</v>
      </c>
      <c r="D35" s="61"/>
      <c r="E35" s="5">
        <v>1818</v>
      </c>
      <c r="F35" s="5">
        <v>2386</v>
      </c>
      <c r="G35" s="5">
        <v>3008</v>
      </c>
      <c r="H35" s="4">
        <v>2307</v>
      </c>
      <c r="I35" s="4">
        <v>2482</v>
      </c>
      <c r="J35" s="5">
        <v>2651</v>
      </c>
      <c r="K35" s="5">
        <v>2479</v>
      </c>
      <c r="L35" s="5">
        <v>3214</v>
      </c>
      <c r="M35" s="5">
        <v>3056</v>
      </c>
      <c r="N35" s="5">
        <v>2692</v>
      </c>
      <c r="O35" s="5">
        <v>3172</v>
      </c>
      <c r="P35" s="5">
        <v>2399</v>
      </c>
      <c r="Q35" s="6">
        <f>(B35*4)+(C35*8)</f>
        <v>43200</v>
      </c>
      <c r="R35" s="6">
        <f t="shared" si="9"/>
        <v>31664</v>
      </c>
      <c r="S35" s="23">
        <f t="shared" si="8"/>
        <v>0.73296296296296293</v>
      </c>
    </row>
    <row r="36" spans="1:19" ht="20.100000000000001" customHeight="1" thickBot="1" x14ac:dyDescent="0.3">
      <c r="A36" s="3" t="s">
        <v>12</v>
      </c>
      <c r="B36" s="6">
        <v>5400</v>
      </c>
      <c r="C36" s="50">
        <f>SUM(C33:C35)</f>
        <v>5200</v>
      </c>
      <c r="D36" s="51"/>
      <c r="E36" s="6">
        <f t="shared" ref="E36:P36" si="10">SUM(E33:E35)</f>
        <v>2730</v>
      </c>
      <c r="F36" s="6">
        <f t="shared" si="10"/>
        <v>3425</v>
      </c>
      <c r="G36" s="6">
        <f t="shared" si="10"/>
        <v>4206</v>
      </c>
      <c r="H36" s="6">
        <f t="shared" si="10"/>
        <v>3182</v>
      </c>
      <c r="I36" s="6">
        <f t="shared" si="10"/>
        <v>3468</v>
      </c>
      <c r="J36" s="6">
        <f t="shared" si="10"/>
        <v>3621</v>
      </c>
      <c r="K36" s="6">
        <f t="shared" si="10"/>
        <v>3585</v>
      </c>
      <c r="L36" s="6">
        <f t="shared" si="10"/>
        <v>4425</v>
      </c>
      <c r="M36" s="6">
        <f t="shared" si="10"/>
        <v>4171</v>
      </c>
      <c r="N36" s="6">
        <f t="shared" si="10"/>
        <v>3626</v>
      </c>
      <c r="O36" s="6">
        <f t="shared" si="10"/>
        <v>4333</v>
      </c>
      <c r="P36" s="6">
        <f t="shared" si="10"/>
        <v>3261</v>
      </c>
      <c r="Q36" s="6">
        <f>(B36*4)+(C36*8)</f>
        <v>63200</v>
      </c>
      <c r="R36" s="6">
        <f t="shared" si="9"/>
        <v>44033</v>
      </c>
      <c r="S36" s="23">
        <f t="shared" si="8"/>
        <v>0.69672468354430384</v>
      </c>
    </row>
    <row r="37" spans="1:19" ht="23.25" customHeight="1" x14ac:dyDescent="0.25">
      <c r="A37" s="2"/>
    </row>
    <row r="38" spans="1:19" ht="20.100000000000001" customHeight="1" thickBot="1" x14ac:dyDescent="0.3">
      <c r="A38" s="39" t="s">
        <v>39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</row>
    <row r="39" spans="1:19" ht="20.100000000000001" customHeight="1" thickBot="1" x14ac:dyDescent="0.3">
      <c r="A39" s="32"/>
      <c r="B39" s="52" t="s">
        <v>25</v>
      </c>
      <c r="C39" s="53"/>
      <c r="D39" s="54"/>
      <c r="E39" s="9" t="s">
        <v>0</v>
      </c>
      <c r="F39" s="9" t="s">
        <v>1</v>
      </c>
      <c r="G39" s="9" t="s">
        <v>2</v>
      </c>
      <c r="H39" s="9" t="s">
        <v>3</v>
      </c>
      <c r="I39" s="9" t="s">
        <v>4</v>
      </c>
      <c r="J39" s="9" t="s">
        <v>5</v>
      </c>
      <c r="K39" s="9" t="s">
        <v>6</v>
      </c>
      <c r="L39" s="9" t="s">
        <v>7</v>
      </c>
      <c r="M39" s="9" t="s">
        <v>8</v>
      </c>
      <c r="N39" s="9" t="s">
        <v>9</v>
      </c>
      <c r="O39" s="9" t="s">
        <v>10</v>
      </c>
      <c r="P39" s="9" t="s">
        <v>11</v>
      </c>
      <c r="Q39" s="36" t="s">
        <v>12</v>
      </c>
      <c r="R39" s="37"/>
      <c r="S39" s="38"/>
    </row>
    <row r="40" spans="1:19" ht="25.5" customHeight="1" thickBot="1" x14ac:dyDescent="0.3">
      <c r="A40" s="33"/>
      <c r="B40" s="55"/>
      <c r="C40" s="56"/>
      <c r="D40" s="57"/>
      <c r="E40" s="7" t="s">
        <v>14</v>
      </c>
      <c r="F40" s="7" t="s">
        <v>14</v>
      </c>
      <c r="G40" s="7" t="s">
        <v>14</v>
      </c>
      <c r="H40" s="7" t="s">
        <v>14</v>
      </c>
      <c r="I40" s="7" t="s">
        <v>14</v>
      </c>
      <c r="J40" s="7" t="s">
        <v>14</v>
      </c>
      <c r="K40" s="7" t="s">
        <v>14</v>
      </c>
      <c r="L40" s="7" t="s">
        <v>14</v>
      </c>
      <c r="M40" s="7" t="s">
        <v>14</v>
      </c>
      <c r="N40" s="7" t="s">
        <v>14</v>
      </c>
      <c r="O40" s="7" t="s">
        <v>14</v>
      </c>
      <c r="P40" s="7" t="s">
        <v>14</v>
      </c>
      <c r="Q40" s="7" t="s">
        <v>13</v>
      </c>
      <c r="R40" s="7" t="s">
        <v>14</v>
      </c>
      <c r="S40" s="24" t="s">
        <v>15</v>
      </c>
    </row>
    <row r="41" spans="1:19" ht="20.100000000000001" customHeight="1" thickBot="1" x14ac:dyDescent="0.3">
      <c r="A41" s="3" t="s">
        <v>16</v>
      </c>
      <c r="B41" s="59">
        <v>230</v>
      </c>
      <c r="C41" s="60"/>
      <c r="D41" s="61"/>
      <c r="E41" s="4">
        <v>281</v>
      </c>
      <c r="F41" s="4">
        <v>271</v>
      </c>
      <c r="G41" s="4">
        <v>336</v>
      </c>
      <c r="H41" s="4">
        <v>295</v>
      </c>
      <c r="I41" s="4">
        <v>190</v>
      </c>
      <c r="J41" s="4">
        <v>191</v>
      </c>
      <c r="K41" s="4">
        <v>252</v>
      </c>
      <c r="L41" s="4">
        <v>400</v>
      </c>
      <c r="M41" s="4">
        <v>327</v>
      </c>
      <c r="N41" s="4">
        <v>288</v>
      </c>
      <c r="O41" s="4">
        <v>332</v>
      </c>
      <c r="P41" s="4">
        <v>355</v>
      </c>
      <c r="Q41" s="6">
        <f>12*B41</f>
        <v>2760</v>
      </c>
      <c r="R41" s="6">
        <f>SUM(E41:P41)</f>
        <v>3518</v>
      </c>
      <c r="S41" s="23">
        <f t="shared" ref="S41:S45" si="11">R41/Q41</f>
        <v>1.2746376811594202</v>
      </c>
    </row>
    <row r="42" spans="1:19" ht="20.100000000000001" customHeight="1" thickBot="1" x14ac:dyDescent="0.3">
      <c r="A42" s="3" t="s">
        <v>17</v>
      </c>
      <c r="B42" s="62">
        <v>460</v>
      </c>
      <c r="C42" s="63"/>
      <c r="D42" s="64"/>
      <c r="E42" s="4">
        <v>226</v>
      </c>
      <c r="F42" s="4">
        <v>184</v>
      </c>
      <c r="G42" s="4">
        <v>289</v>
      </c>
      <c r="H42" s="4">
        <v>216</v>
      </c>
      <c r="I42" s="4">
        <v>225</v>
      </c>
      <c r="J42" s="4">
        <v>241</v>
      </c>
      <c r="K42" s="4">
        <v>187</v>
      </c>
      <c r="L42" s="4">
        <v>243</v>
      </c>
      <c r="M42" s="4">
        <v>221</v>
      </c>
      <c r="N42" s="4">
        <v>236</v>
      </c>
      <c r="O42" s="4">
        <v>252</v>
      </c>
      <c r="P42" s="4">
        <v>157</v>
      </c>
      <c r="Q42" s="6">
        <f>12*B42</f>
        <v>5520</v>
      </c>
      <c r="R42" s="6">
        <f t="shared" ref="R42:R44" si="12">SUM(E42:P42)</f>
        <v>2677</v>
      </c>
      <c r="S42" s="23">
        <f t="shared" si="11"/>
        <v>0.48496376811594205</v>
      </c>
    </row>
    <row r="43" spans="1:19" ht="20.100000000000001" customHeight="1" thickBot="1" x14ac:dyDescent="0.3">
      <c r="A43" s="3" t="s">
        <v>40</v>
      </c>
      <c r="B43" s="59">
        <v>600</v>
      </c>
      <c r="C43" s="60"/>
      <c r="D43" s="61"/>
      <c r="E43" s="5">
        <v>501</v>
      </c>
      <c r="F43" s="5">
        <v>524</v>
      </c>
      <c r="G43" s="5">
        <v>453</v>
      </c>
      <c r="H43" s="5">
        <v>499</v>
      </c>
      <c r="I43" s="5">
        <v>536</v>
      </c>
      <c r="J43" s="5">
        <v>609</v>
      </c>
      <c r="K43" s="5">
        <v>586</v>
      </c>
      <c r="L43" s="5">
        <v>637</v>
      </c>
      <c r="M43" s="5">
        <v>512</v>
      </c>
      <c r="N43" s="5">
        <v>508</v>
      </c>
      <c r="O43" s="5">
        <v>523</v>
      </c>
      <c r="P43" s="4">
        <v>455</v>
      </c>
      <c r="Q43" s="6">
        <f>12*B43</f>
        <v>7200</v>
      </c>
      <c r="R43" s="6">
        <f t="shared" si="12"/>
        <v>6343</v>
      </c>
      <c r="S43" s="23">
        <f t="shared" si="11"/>
        <v>0.88097222222222227</v>
      </c>
    </row>
    <row r="44" spans="1:19" ht="20.100000000000001" customHeight="1" thickBot="1" x14ac:dyDescent="0.3">
      <c r="A44" s="3" t="s">
        <v>41</v>
      </c>
      <c r="B44" s="59">
        <v>1090</v>
      </c>
      <c r="C44" s="60"/>
      <c r="D44" s="61"/>
      <c r="E44" s="5">
        <v>1074</v>
      </c>
      <c r="F44" s="5">
        <v>970</v>
      </c>
      <c r="G44" s="5">
        <v>1210</v>
      </c>
      <c r="H44" s="5">
        <v>1082</v>
      </c>
      <c r="I44" s="26">
        <v>843</v>
      </c>
      <c r="J44" s="5">
        <v>796</v>
      </c>
      <c r="K44" s="26">
        <v>885</v>
      </c>
      <c r="L44" s="26">
        <v>1135</v>
      </c>
      <c r="M44" s="5">
        <v>1288</v>
      </c>
      <c r="N44" s="26">
        <v>1258</v>
      </c>
      <c r="O44" s="26">
        <v>1347</v>
      </c>
      <c r="P44" s="4">
        <v>1625</v>
      </c>
      <c r="Q44" s="6">
        <f>12*B44</f>
        <v>13080</v>
      </c>
      <c r="R44" s="6">
        <f t="shared" si="12"/>
        <v>13513</v>
      </c>
      <c r="S44" s="23">
        <f t="shared" si="11"/>
        <v>1.0331039755351683</v>
      </c>
    </row>
    <row r="45" spans="1:19" ht="20.100000000000001" customHeight="1" thickBot="1" x14ac:dyDescent="0.3">
      <c r="A45" s="3" t="s">
        <v>12</v>
      </c>
      <c r="B45" s="50">
        <v>2380</v>
      </c>
      <c r="C45" s="58"/>
      <c r="D45" s="51"/>
      <c r="E45" s="6">
        <f t="shared" ref="E45:Q45" si="13">SUM(E41:E44)</f>
        <v>2082</v>
      </c>
      <c r="F45" s="6">
        <f t="shared" si="13"/>
        <v>1949</v>
      </c>
      <c r="G45" s="6">
        <f t="shared" si="13"/>
        <v>2288</v>
      </c>
      <c r="H45" s="6">
        <f t="shared" si="13"/>
        <v>2092</v>
      </c>
      <c r="I45" s="6">
        <f t="shared" si="13"/>
        <v>1794</v>
      </c>
      <c r="J45" s="6">
        <f t="shared" si="13"/>
        <v>1837</v>
      </c>
      <c r="K45" s="6">
        <f t="shared" si="13"/>
        <v>1910</v>
      </c>
      <c r="L45" s="6">
        <f t="shared" si="13"/>
        <v>2415</v>
      </c>
      <c r="M45" s="6">
        <f t="shared" si="13"/>
        <v>2348</v>
      </c>
      <c r="N45" s="6">
        <f t="shared" si="13"/>
        <v>2290</v>
      </c>
      <c r="O45" s="6">
        <f t="shared" si="13"/>
        <v>2454</v>
      </c>
      <c r="P45" s="6">
        <f t="shared" si="13"/>
        <v>2592</v>
      </c>
      <c r="Q45" s="6">
        <f>12*B45</f>
        <v>28560</v>
      </c>
      <c r="R45" s="6">
        <f>SUM(R41:R44)</f>
        <v>26051</v>
      </c>
      <c r="S45" s="23">
        <f t="shared" si="11"/>
        <v>0.91214985994397757</v>
      </c>
    </row>
    <row r="46" spans="1:19" ht="20.100000000000001" customHeight="1" x14ac:dyDescent="0.25">
      <c r="A46" s="2"/>
    </row>
    <row r="47" spans="1:19" ht="20.100000000000001" customHeight="1" thickBot="1" x14ac:dyDescent="0.3">
      <c r="A47" s="39" t="s">
        <v>42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</row>
    <row r="48" spans="1:19" ht="20.100000000000001" customHeight="1" thickBot="1" x14ac:dyDescent="0.3">
      <c r="A48" s="32"/>
      <c r="B48" s="52" t="s">
        <v>25</v>
      </c>
      <c r="C48" s="53"/>
      <c r="D48" s="54"/>
      <c r="E48" s="9" t="s">
        <v>0</v>
      </c>
      <c r="F48" s="9" t="s">
        <v>1</v>
      </c>
      <c r="G48" s="9" t="s">
        <v>2</v>
      </c>
      <c r="H48" s="9" t="s">
        <v>3</v>
      </c>
      <c r="I48" s="9" t="s">
        <v>4</v>
      </c>
      <c r="J48" s="9" t="s">
        <v>5</v>
      </c>
      <c r="K48" s="9" t="s">
        <v>6</v>
      </c>
      <c r="L48" s="9" t="s">
        <v>7</v>
      </c>
      <c r="M48" s="9" t="s">
        <v>8</v>
      </c>
      <c r="N48" s="9" t="s">
        <v>9</v>
      </c>
      <c r="O48" s="9" t="s">
        <v>10</v>
      </c>
      <c r="P48" s="9" t="s">
        <v>11</v>
      </c>
      <c r="Q48" s="36" t="s">
        <v>12</v>
      </c>
      <c r="R48" s="37"/>
      <c r="S48" s="38"/>
    </row>
    <row r="49" spans="1:19" ht="25.5" customHeight="1" thickBot="1" x14ac:dyDescent="0.3">
      <c r="A49" s="33"/>
      <c r="B49" s="55"/>
      <c r="C49" s="56"/>
      <c r="D49" s="57"/>
      <c r="E49" s="7" t="s">
        <v>14</v>
      </c>
      <c r="F49" s="7" t="s">
        <v>14</v>
      </c>
      <c r="G49" s="7" t="s">
        <v>14</v>
      </c>
      <c r="H49" s="7" t="s">
        <v>14</v>
      </c>
      <c r="I49" s="7" t="s">
        <v>14</v>
      </c>
      <c r="J49" s="7" t="s">
        <v>14</v>
      </c>
      <c r="K49" s="7" t="s">
        <v>14</v>
      </c>
      <c r="L49" s="7" t="s">
        <v>14</v>
      </c>
      <c r="M49" s="7" t="s">
        <v>14</v>
      </c>
      <c r="N49" s="7" t="s">
        <v>14</v>
      </c>
      <c r="O49" s="7" t="s">
        <v>14</v>
      </c>
      <c r="P49" s="7" t="s">
        <v>14</v>
      </c>
      <c r="Q49" s="7" t="s">
        <v>13</v>
      </c>
      <c r="R49" s="7" t="s">
        <v>14</v>
      </c>
      <c r="S49" s="24" t="s">
        <v>15</v>
      </c>
    </row>
    <row r="50" spans="1:19" ht="15.75" thickBot="1" x14ac:dyDescent="0.3">
      <c r="A50" s="3" t="s">
        <v>19</v>
      </c>
      <c r="B50" s="73">
        <v>16570</v>
      </c>
      <c r="C50" s="74"/>
      <c r="D50" s="75"/>
      <c r="E50" s="27">
        <v>41842</v>
      </c>
      <c r="F50" s="27">
        <v>41130</v>
      </c>
      <c r="G50" s="27">
        <v>46282</v>
      </c>
      <c r="H50" s="28">
        <v>46886</v>
      </c>
      <c r="I50" s="27">
        <v>47756</v>
      </c>
      <c r="J50" s="27">
        <v>51558</v>
      </c>
      <c r="K50" s="27">
        <v>44822</v>
      </c>
      <c r="L50" s="27">
        <v>44838</v>
      </c>
      <c r="M50" s="27">
        <v>40419</v>
      </c>
      <c r="N50" s="27">
        <v>36113</v>
      </c>
      <c r="O50" s="27">
        <v>36493</v>
      </c>
      <c r="P50" s="27">
        <v>37981</v>
      </c>
      <c r="Q50" s="29">
        <f>B50*12</f>
        <v>198840</v>
      </c>
      <c r="R50" s="29">
        <f>SUM(E50:P50)</f>
        <v>516120</v>
      </c>
      <c r="S50" s="30">
        <f t="shared" ref="S50:S57" si="14">R50/Q50</f>
        <v>2.5956547978273989</v>
      </c>
    </row>
    <row r="51" spans="1:19" ht="33.75" customHeight="1" thickBot="1" x14ac:dyDescent="0.3">
      <c r="A51" s="3" t="s">
        <v>20</v>
      </c>
      <c r="B51" s="73">
        <v>2560</v>
      </c>
      <c r="C51" s="74"/>
      <c r="D51" s="75"/>
      <c r="E51" s="27">
        <v>599</v>
      </c>
      <c r="F51" s="27">
        <v>1160</v>
      </c>
      <c r="G51" s="27">
        <v>1436</v>
      </c>
      <c r="H51" s="28">
        <v>1101</v>
      </c>
      <c r="I51" s="27">
        <v>817</v>
      </c>
      <c r="J51" s="27">
        <v>924</v>
      </c>
      <c r="K51" s="27">
        <v>1016</v>
      </c>
      <c r="L51" s="27">
        <v>1193</v>
      </c>
      <c r="M51" s="27">
        <v>998</v>
      </c>
      <c r="N51" s="27">
        <v>1211</v>
      </c>
      <c r="O51" s="27">
        <v>1188</v>
      </c>
      <c r="P51" s="27">
        <v>1430</v>
      </c>
      <c r="Q51" s="29">
        <f>B51*12</f>
        <v>30720</v>
      </c>
      <c r="R51" s="29">
        <f t="shared" ref="R51:R57" si="15">SUM(E51:P51)</f>
        <v>13073</v>
      </c>
      <c r="S51" s="30">
        <f t="shared" si="14"/>
        <v>0.42555338541666665</v>
      </c>
    </row>
    <row r="52" spans="1:19" ht="20.100000000000001" customHeight="1" thickBot="1" x14ac:dyDescent="0.3">
      <c r="A52" s="3" t="s">
        <v>21</v>
      </c>
      <c r="B52" s="73">
        <v>3690</v>
      </c>
      <c r="C52" s="74"/>
      <c r="D52" s="75"/>
      <c r="E52" s="27">
        <v>2693</v>
      </c>
      <c r="F52" s="27">
        <v>2655</v>
      </c>
      <c r="G52" s="27">
        <v>3340</v>
      </c>
      <c r="H52" s="28">
        <v>2874</v>
      </c>
      <c r="I52" s="27">
        <v>4132</v>
      </c>
      <c r="J52" s="27">
        <v>3366</v>
      </c>
      <c r="K52" s="27">
        <v>2886</v>
      </c>
      <c r="L52" s="27">
        <v>3260</v>
      </c>
      <c r="M52" s="27">
        <v>3399</v>
      </c>
      <c r="N52" s="27">
        <v>3227</v>
      </c>
      <c r="O52" s="27">
        <v>3463</v>
      </c>
      <c r="P52" s="27">
        <v>3488</v>
      </c>
      <c r="Q52" s="29">
        <f>B52*12</f>
        <v>44280</v>
      </c>
      <c r="R52" s="29">
        <f t="shared" si="15"/>
        <v>38783</v>
      </c>
      <c r="S52" s="30">
        <f t="shared" si="14"/>
        <v>0.87585817524841914</v>
      </c>
    </row>
    <row r="53" spans="1:19" ht="20.100000000000001" customHeight="1" thickBot="1" x14ac:dyDescent="0.3">
      <c r="A53" s="3" t="s">
        <v>22</v>
      </c>
      <c r="B53" s="73">
        <v>850</v>
      </c>
      <c r="C53" s="74"/>
      <c r="D53" s="75"/>
      <c r="E53" s="27">
        <v>719</v>
      </c>
      <c r="F53" s="27">
        <v>737</v>
      </c>
      <c r="G53" s="27">
        <v>829</v>
      </c>
      <c r="H53" s="28">
        <v>727</v>
      </c>
      <c r="I53" s="27">
        <v>745</v>
      </c>
      <c r="J53" s="27">
        <v>758</v>
      </c>
      <c r="K53" s="27">
        <v>767</v>
      </c>
      <c r="L53" s="27">
        <v>880</v>
      </c>
      <c r="M53" s="27">
        <v>831</v>
      </c>
      <c r="N53" s="27">
        <v>776</v>
      </c>
      <c r="O53" s="27">
        <v>832</v>
      </c>
      <c r="P53" s="27">
        <v>811</v>
      </c>
      <c r="Q53" s="29">
        <f>B53*12</f>
        <v>10200</v>
      </c>
      <c r="R53" s="29">
        <f t="shared" si="15"/>
        <v>9412</v>
      </c>
      <c r="S53" s="30">
        <f t="shared" si="14"/>
        <v>0.92274509803921567</v>
      </c>
    </row>
    <row r="54" spans="1:19" ht="20.100000000000001" customHeight="1" thickBot="1" x14ac:dyDescent="0.3">
      <c r="A54" s="3" t="s">
        <v>23</v>
      </c>
      <c r="B54" s="73">
        <v>200</v>
      </c>
      <c r="C54" s="74"/>
      <c r="D54" s="75"/>
      <c r="E54" s="27">
        <v>69</v>
      </c>
      <c r="F54" s="27">
        <v>181</v>
      </c>
      <c r="G54" s="27">
        <v>272</v>
      </c>
      <c r="H54" s="28">
        <v>245</v>
      </c>
      <c r="I54" s="27">
        <v>194</v>
      </c>
      <c r="J54" s="27">
        <v>268</v>
      </c>
      <c r="K54" s="27">
        <v>243</v>
      </c>
      <c r="L54" s="27">
        <v>194</v>
      </c>
      <c r="M54" s="27">
        <v>189</v>
      </c>
      <c r="N54" s="27">
        <v>245</v>
      </c>
      <c r="O54" s="27">
        <v>237</v>
      </c>
      <c r="P54" s="27">
        <v>277</v>
      </c>
      <c r="Q54" s="29">
        <f>B54*12</f>
        <v>2400</v>
      </c>
      <c r="R54" s="29">
        <f t="shared" si="15"/>
        <v>2614</v>
      </c>
      <c r="S54" s="30">
        <f t="shared" si="14"/>
        <v>1.0891666666666666</v>
      </c>
    </row>
    <row r="55" spans="1:19" ht="20.100000000000001" customHeight="1" thickBot="1" x14ac:dyDescent="0.3">
      <c r="A55" s="3" t="s">
        <v>43</v>
      </c>
      <c r="B55" s="73">
        <v>200</v>
      </c>
      <c r="C55" s="74"/>
      <c r="D55" s="75"/>
      <c r="E55" s="27">
        <v>157</v>
      </c>
      <c r="F55" s="27">
        <v>140</v>
      </c>
      <c r="G55" s="31">
        <v>195</v>
      </c>
      <c r="H55" s="28">
        <v>173</v>
      </c>
      <c r="I55" s="27">
        <v>44</v>
      </c>
      <c r="J55" s="27">
        <v>35</v>
      </c>
      <c r="K55" s="27">
        <v>105</v>
      </c>
      <c r="L55" s="27">
        <v>265</v>
      </c>
      <c r="M55" s="27">
        <v>211</v>
      </c>
      <c r="N55" s="27">
        <v>177</v>
      </c>
      <c r="O55" s="27">
        <v>175</v>
      </c>
      <c r="P55" s="27">
        <v>197</v>
      </c>
      <c r="Q55" s="29">
        <f>B55*12</f>
        <v>2400</v>
      </c>
      <c r="R55" s="29">
        <f t="shared" si="15"/>
        <v>1874</v>
      </c>
      <c r="S55" s="30">
        <f t="shared" si="14"/>
        <v>0.78083333333333338</v>
      </c>
    </row>
    <row r="56" spans="1:19" ht="30.75" thickBot="1" x14ac:dyDescent="0.3">
      <c r="A56" s="3" t="s">
        <v>24</v>
      </c>
      <c r="B56" s="73">
        <v>2290</v>
      </c>
      <c r="C56" s="74"/>
      <c r="D56" s="75"/>
      <c r="E56" s="27">
        <v>1317</v>
      </c>
      <c r="F56" s="27">
        <v>1454</v>
      </c>
      <c r="G56" s="31">
        <v>1470</v>
      </c>
      <c r="H56" s="28">
        <v>1376</v>
      </c>
      <c r="I56" s="27">
        <v>1444</v>
      </c>
      <c r="J56" s="27">
        <v>1312</v>
      </c>
      <c r="K56" s="27">
        <v>1270</v>
      </c>
      <c r="L56" s="27">
        <v>1374</v>
      </c>
      <c r="M56" s="27">
        <v>1197</v>
      </c>
      <c r="N56" s="27">
        <v>1215</v>
      </c>
      <c r="O56" s="27">
        <v>1326</v>
      </c>
      <c r="P56" s="27">
        <v>1392</v>
      </c>
      <c r="Q56" s="29">
        <f>B56*12</f>
        <v>27480</v>
      </c>
      <c r="R56" s="29">
        <f t="shared" si="15"/>
        <v>16147</v>
      </c>
      <c r="S56" s="30">
        <f t="shared" si="14"/>
        <v>0.5875909752547307</v>
      </c>
    </row>
    <row r="57" spans="1:19" ht="20.100000000000001" customHeight="1" thickBot="1" x14ac:dyDescent="0.3">
      <c r="A57" s="3" t="s">
        <v>12</v>
      </c>
      <c r="B57" s="70">
        <v>26360</v>
      </c>
      <c r="C57" s="71"/>
      <c r="D57" s="72"/>
      <c r="E57" s="29">
        <f t="shared" ref="E57:P57" si="16">SUM(E50:E56)</f>
        <v>47396</v>
      </c>
      <c r="F57" s="29">
        <f t="shared" si="16"/>
        <v>47457</v>
      </c>
      <c r="G57" s="29">
        <f t="shared" si="16"/>
        <v>53824</v>
      </c>
      <c r="H57" s="29">
        <f t="shared" si="16"/>
        <v>53382</v>
      </c>
      <c r="I57" s="29">
        <f t="shared" si="16"/>
        <v>55132</v>
      </c>
      <c r="J57" s="29">
        <f t="shared" si="16"/>
        <v>58221</v>
      </c>
      <c r="K57" s="29">
        <f t="shared" si="16"/>
        <v>51109</v>
      </c>
      <c r="L57" s="29">
        <f t="shared" si="16"/>
        <v>52004</v>
      </c>
      <c r="M57" s="29">
        <f t="shared" si="16"/>
        <v>47244</v>
      </c>
      <c r="N57" s="29">
        <f t="shared" si="16"/>
        <v>42964</v>
      </c>
      <c r="O57" s="29">
        <f t="shared" si="16"/>
        <v>43714</v>
      </c>
      <c r="P57" s="29">
        <f t="shared" si="16"/>
        <v>45576</v>
      </c>
      <c r="Q57" s="29">
        <f>B57*12</f>
        <v>316320</v>
      </c>
      <c r="R57" s="29">
        <f t="shared" si="15"/>
        <v>598023</v>
      </c>
      <c r="S57" s="30">
        <f t="shared" si="14"/>
        <v>1.8905633535660091</v>
      </c>
    </row>
    <row r="58" spans="1:19" ht="51.75" customHeight="1" x14ac:dyDescent="0.25">
      <c r="A58" s="45" t="s">
        <v>45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</row>
  </sheetData>
  <mergeCells count="53">
    <mergeCell ref="B41:D41"/>
    <mergeCell ref="C36:D36"/>
    <mergeCell ref="C35:D35"/>
    <mergeCell ref="C34:D34"/>
    <mergeCell ref="C33:D33"/>
    <mergeCell ref="B53:D53"/>
    <mergeCell ref="B52:D52"/>
    <mergeCell ref="B51:D51"/>
    <mergeCell ref="B50:D50"/>
    <mergeCell ref="B48:D49"/>
    <mergeCell ref="B20:D20"/>
    <mergeCell ref="B18:D19"/>
    <mergeCell ref="C24:D25"/>
    <mergeCell ref="C8:C9"/>
    <mergeCell ref="C31:D32"/>
    <mergeCell ref="A58:S58"/>
    <mergeCell ref="Q48:S48"/>
    <mergeCell ref="A48:A49"/>
    <mergeCell ref="A47:S47"/>
    <mergeCell ref="A38:S38"/>
    <mergeCell ref="A39:A40"/>
    <mergeCell ref="Q39:S39"/>
    <mergeCell ref="B39:D40"/>
    <mergeCell ref="B45:D45"/>
    <mergeCell ref="B44:D44"/>
    <mergeCell ref="B43:D43"/>
    <mergeCell ref="B42:D42"/>
    <mergeCell ref="B57:D57"/>
    <mergeCell ref="B56:D56"/>
    <mergeCell ref="B55:D55"/>
    <mergeCell ref="B54:D54"/>
    <mergeCell ref="A6:S6"/>
    <mergeCell ref="A4:S4"/>
    <mergeCell ref="A8:A9"/>
    <mergeCell ref="Q8:S8"/>
    <mergeCell ref="B8:B9"/>
    <mergeCell ref="D8:D9"/>
    <mergeCell ref="A31:A32"/>
    <mergeCell ref="B31:B32"/>
    <mergeCell ref="Q31:S31"/>
    <mergeCell ref="A17:S17"/>
    <mergeCell ref="A18:A19"/>
    <mergeCell ref="Q18:S18"/>
    <mergeCell ref="A24:A25"/>
    <mergeCell ref="B24:B25"/>
    <mergeCell ref="Q24:S24"/>
    <mergeCell ref="Q26:Q27"/>
    <mergeCell ref="R26:R27"/>
    <mergeCell ref="S26:S27"/>
    <mergeCell ref="C26:D27"/>
    <mergeCell ref="C28:D28"/>
    <mergeCell ref="B26:B27"/>
    <mergeCell ref="B21:D21"/>
  </mergeCells>
  <phoneticPr fontId="19" type="noConversion"/>
  <pageMargins left="0.7" right="0.7" top="0.75" bottom="0.75" header="0.3" footer="0.3"/>
  <pageSetup paperSize="9" scale="59" fitToHeight="0" orientation="landscape" r:id="rId1"/>
  <ignoredErrors>
    <ignoredError sqref="R10:R14 R20 R33:R36 R41:R44 R50:R57 R2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Atividades e Resultados</vt:lpstr>
      <vt:lpstr>'Atividades e Resultados'!Titulos_de_impressao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Solange Moreira Lima</dc:creator>
  <cp:lastModifiedBy>Ticiana Oliveira Steinicke</cp:lastModifiedBy>
  <cp:lastPrinted>2021-12-08T13:52:33Z</cp:lastPrinted>
  <dcterms:created xsi:type="dcterms:W3CDTF">2020-12-14T19:05:34Z</dcterms:created>
  <dcterms:modified xsi:type="dcterms:W3CDTF">2022-01-10T19:41:18Z</dcterms:modified>
</cp:coreProperties>
</file>